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606" activeTab="0"/>
  </bookViews>
  <sheets>
    <sheet name="МАСТЕР СДР" sheetId="1" r:id="rId1"/>
    <sheet name="МАСТЕР СДР (2)" sheetId="2" r:id="rId2"/>
    <sheet name="Лист1" sheetId="3" r:id="rId3"/>
  </sheets>
  <definedNames/>
  <calcPr fullCalcOnLoad="1"/>
</workbook>
</file>

<file path=xl/sharedStrings.xml><?xml version="1.0" encoding="utf-8"?>
<sst xmlns="http://schemas.openxmlformats.org/spreadsheetml/2006/main" count="468" uniqueCount="222">
  <si>
    <t>УЧЕБНЫЙ ПЛАН</t>
  </si>
  <si>
    <t>Форма обучения – очная</t>
  </si>
  <si>
    <t xml:space="preserve">на базе основного общего образования </t>
  </si>
  <si>
    <t>Курсы</t>
  </si>
  <si>
    <t>Обучение по дисциплинам и междисциплинарным курсам</t>
  </si>
  <si>
    <t>Учебная практика</t>
  </si>
  <si>
    <t>Производственная практика(по профилю профессии)</t>
  </si>
  <si>
    <t>Промежуточная аттестация</t>
  </si>
  <si>
    <t>Государственная итоговая аттестация</t>
  </si>
  <si>
    <t>Каникулы</t>
  </si>
  <si>
    <t>Всего</t>
  </si>
  <si>
    <t>I</t>
  </si>
  <si>
    <t>II</t>
  </si>
  <si>
    <t>III</t>
  </si>
  <si>
    <t>ВСЕГО</t>
  </si>
  <si>
    <t>Индекс</t>
  </si>
  <si>
    <t>Наименование циклов, дисциплин, профессиональных модулей, МДК, практик</t>
  </si>
  <si>
    <t>Формы промежуточных аттестаций</t>
  </si>
  <si>
    <t>Распределение по курсам (количество часов в неделю)</t>
  </si>
  <si>
    <t>Самостоятельная работа</t>
  </si>
  <si>
    <t>1 курс</t>
  </si>
  <si>
    <t>2 курс</t>
  </si>
  <si>
    <t>3 курс</t>
  </si>
  <si>
    <t>Семестр</t>
  </si>
  <si>
    <t>Кол-во недель</t>
  </si>
  <si>
    <t>Общеобразовательный цикл</t>
  </si>
  <si>
    <t>-, -, ДЗ</t>
  </si>
  <si>
    <t>Иностранный язык</t>
  </si>
  <si>
    <t>История</t>
  </si>
  <si>
    <t>Химия</t>
  </si>
  <si>
    <t>Биология</t>
  </si>
  <si>
    <t>Физическая культура</t>
  </si>
  <si>
    <t>Физика</t>
  </si>
  <si>
    <t>ОП.00</t>
  </si>
  <si>
    <t>Общепрофессиональный цикл</t>
  </si>
  <si>
    <t>Безопасность жизнедеятельности</t>
  </si>
  <si>
    <t>П.00</t>
  </si>
  <si>
    <t>Профессиональный цикл</t>
  </si>
  <si>
    <t>ПМ.01</t>
  </si>
  <si>
    <t>МДК.01.01</t>
  </si>
  <si>
    <t>УП.01</t>
  </si>
  <si>
    <t>ПП.01</t>
  </si>
  <si>
    <t>Производственная практика</t>
  </si>
  <si>
    <t>ПМ.02</t>
  </si>
  <si>
    <t>МДК.02.01</t>
  </si>
  <si>
    <t>УП.02</t>
  </si>
  <si>
    <t>ПП.02</t>
  </si>
  <si>
    <t>Всего:</t>
  </si>
  <si>
    <t>ГИА.00</t>
  </si>
  <si>
    <t>дисциплин и МДК</t>
  </si>
  <si>
    <t>учебной практики</t>
  </si>
  <si>
    <t>производст.практика</t>
  </si>
  <si>
    <t>экзаменов</t>
  </si>
  <si>
    <t>дифф.зачетов</t>
  </si>
  <si>
    <t>государственного бюджетного профессионального образовательного учреждения</t>
  </si>
  <si>
    <t>«Златоустовский индустриальный колледж им.П.П.Аносова»</t>
  </si>
  <si>
    <t>штукатур</t>
  </si>
  <si>
    <t>Обществознание</t>
  </si>
  <si>
    <t>Лаб.и практ. занятия</t>
  </si>
  <si>
    <t>Экология</t>
  </si>
  <si>
    <t>Георграфия</t>
  </si>
  <si>
    <t>ОУДП.02</t>
  </si>
  <si>
    <t>ОУДП.03</t>
  </si>
  <si>
    <t>Основы предпринимательства и трудоустройства на работу</t>
  </si>
  <si>
    <t>Профиль получаемого профессионального образования при реализации программы среднего общего образования — технический</t>
  </si>
  <si>
    <t xml:space="preserve">Информатика </t>
  </si>
  <si>
    <t>-, -, -,ДЗ</t>
  </si>
  <si>
    <t>Технология</t>
  </si>
  <si>
    <t xml:space="preserve">Математика:алгебра, начала математического анализа, геометрия </t>
  </si>
  <si>
    <t>Основы  безопасности жизнедеятельности</t>
  </si>
  <si>
    <t>Основы исследовательской деятельности</t>
  </si>
  <si>
    <t>УТВЕРЖДЕНО</t>
  </si>
  <si>
    <t>Приказом ГБПОУ «ЗлатИК им.П.П.Аносова»</t>
  </si>
  <si>
    <t>№_______«_____»____________ 20 __ г.</t>
  </si>
  <si>
    <t>по профессии среднего профессионального образования (программа подготовки квалифицированных рабочих, служащих)</t>
  </si>
  <si>
    <t>08.01.25 Мастер отделочных строительных и декоративных работ</t>
  </si>
  <si>
    <t>монтажник каркасно-обшивных конструкций</t>
  </si>
  <si>
    <t>Русский язык и летература. Русский язык</t>
  </si>
  <si>
    <t>Русский язык и летература.Литература</t>
  </si>
  <si>
    <t>промежуточная аттестация</t>
  </si>
  <si>
    <t>Основы строительного черчения</t>
  </si>
  <si>
    <t>Основы технологии отделочнгых строительных работ</t>
  </si>
  <si>
    <t>Инстранный язык в профессиональной деятельности</t>
  </si>
  <si>
    <t>Выполнение штукатурных  и декоративных работ</t>
  </si>
  <si>
    <t>Технология штукатурных  и декоративных работ</t>
  </si>
  <si>
    <t>Выполнение монтажа каркасно-обшивных конструкций</t>
  </si>
  <si>
    <t>Технология монтажа каркасно-обшивных конструкций</t>
  </si>
  <si>
    <t>Основы материаловедение</t>
  </si>
  <si>
    <t>ГИА</t>
  </si>
  <si>
    <t>0з/6 дз/0 э</t>
  </si>
  <si>
    <t>0з/4дз/4 э</t>
  </si>
  <si>
    <t>зачетов (физ-ра)</t>
  </si>
  <si>
    <t>ЗЧ</t>
  </si>
  <si>
    <t>Астрономия</t>
  </si>
  <si>
    <t>0з/12 дз/3 э</t>
  </si>
  <si>
    <t>0з/22дз/7 э</t>
  </si>
  <si>
    <t>Всего  во взаимодействии с преподавателем</t>
  </si>
  <si>
    <t>теоретическое обучение</t>
  </si>
  <si>
    <t>по учебным дисциплинам и МДК</t>
  </si>
  <si>
    <t>прак        тики</t>
  </si>
  <si>
    <t>консуль           тации</t>
  </si>
  <si>
    <t xml:space="preserve">промежуточная </t>
  </si>
  <si>
    <t>нагрузка во взаимодействии с преподавателем</t>
  </si>
  <si>
    <t xml:space="preserve"> объем образовательной программы (академических часов)</t>
  </si>
  <si>
    <t>ОДБ.01</t>
  </si>
  <si>
    <t>-, -, -</t>
  </si>
  <si>
    <t>-, -, З</t>
  </si>
  <si>
    <t>-, -, -,-</t>
  </si>
  <si>
    <t>-, -, -,Э</t>
  </si>
  <si>
    <t>-,-, -, З</t>
  </si>
  <si>
    <t>-, -, -,З</t>
  </si>
  <si>
    <t>ОДБ.02</t>
  </si>
  <si>
    <t>ОДБ.03</t>
  </si>
  <si>
    <t>ОДБ.04</t>
  </si>
  <si>
    <t>ОДБ.05</t>
  </si>
  <si>
    <t>ОДБ.06</t>
  </si>
  <si>
    <t>ОДБ.07</t>
  </si>
  <si>
    <t>ОДБ.08</t>
  </si>
  <si>
    <t>ОДБ.09</t>
  </si>
  <si>
    <t>ОДБ.10</t>
  </si>
  <si>
    <t>ОДБ.11</t>
  </si>
  <si>
    <t>ОДБ.12</t>
  </si>
  <si>
    <t>ОДБ.13</t>
  </si>
  <si>
    <t>ОДБ.14</t>
  </si>
  <si>
    <t>З</t>
  </si>
  <si>
    <t>-</t>
  </si>
  <si>
    <t>-, -</t>
  </si>
  <si>
    <t>ОДП.01</t>
  </si>
  <si>
    <t>-, -, -,-,З</t>
  </si>
  <si>
    <t>-,-, -, -,-,З</t>
  </si>
  <si>
    <t>-,-,-,З, З</t>
  </si>
  <si>
    <t>-, -, -,-,-</t>
  </si>
  <si>
    <t>-,</t>
  </si>
  <si>
    <t>ОПД.01</t>
  </si>
  <si>
    <t>ОПД.02</t>
  </si>
  <si>
    <t>ОПД.03</t>
  </si>
  <si>
    <t>ОПД.04</t>
  </si>
  <si>
    <t>ОПД.05</t>
  </si>
  <si>
    <t>ОПД.06</t>
  </si>
  <si>
    <t>ОПД.07</t>
  </si>
  <si>
    <t>-,-,-,-,З</t>
  </si>
  <si>
    <t>-,-,-,-,-</t>
  </si>
  <si>
    <t>Э м(к)</t>
  </si>
  <si>
    <t>-, -, -,-,</t>
  </si>
  <si>
    <t>Государственная итоговая аттестация                  (демонстационный экзамен)</t>
  </si>
  <si>
    <t>-,-,-,-,-,З</t>
  </si>
  <si>
    <t>-,-,-,-,-,-</t>
  </si>
  <si>
    <t>17(15+2)</t>
  </si>
  <si>
    <t>21(13+5)</t>
  </si>
  <si>
    <t>23(11+12)</t>
  </si>
  <si>
    <t>-,-,-,З</t>
  </si>
  <si>
    <t xml:space="preserve">-,-,-,-,Э </t>
  </si>
  <si>
    <t>образовательной программы среднего  профессионального образоваания</t>
  </si>
  <si>
    <t>Квалификации:</t>
  </si>
  <si>
    <t>Срок получения образования  – 2 года 10 месяцев</t>
  </si>
  <si>
    <t xml:space="preserve">Сводные данные по бюджету времени </t>
  </si>
  <si>
    <t>(в неделях)</t>
  </si>
  <si>
    <t>самостоятельной работы</t>
  </si>
  <si>
    <t>контрольные цифры</t>
  </si>
  <si>
    <t>-, З</t>
  </si>
  <si>
    <t>З,З,  З</t>
  </si>
  <si>
    <t xml:space="preserve">Общие число консультации на группу:                                                                                            80 часов                                                                                                                                                                                      </t>
  </si>
  <si>
    <r>
      <t xml:space="preserve">Государственная итоговая аттестация:                                                                     </t>
    </r>
    <r>
      <rPr>
        <sz val="12"/>
        <rFont val="Times New Roman"/>
        <family val="1"/>
      </rPr>
      <t>выпускная квалификационная работа                                                                                             в виде демонстационного экзамена</t>
    </r>
  </si>
  <si>
    <t>О.00</t>
  </si>
  <si>
    <t>2 группа</t>
  </si>
  <si>
    <t>-, З, -,-,</t>
  </si>
  <si>
    <t>-,-, -, -,З</t>
  </si>
  <si>
    <t>География</t>
  </si>
  <si>
    <t>Иностранный язык в профессиональной деятельности</t>
  </si>
  <si>
    <t>Основы материаловедения</t>
  </si>
  <si>
    <t>Русский язык.</t>
  </si>
  <si>
    <t>-, -,-, -</t>
  </si>
  <si>
    <t>-, -,-, Э</t>
  </si>
  <si>
    <t>Основы безопасности жизнедеятельности</t>
  </si>
  <si>
    <t>-,-, -, -</t>
  </si>
  <si>
    <t>З,З,З</t>
  </si>
  <si>
    <t>ОДП.02</t>
  </si>
  <si>
    <t>ОДП.03</t>
  </si>
  <si>
    <t>ФК</t>
  </si>
  <si>
    <t>Э м</t>
  </si>
  <si>
    <t>Общеобразовательные учебные дисциплины (общие и по выбору) базовые</t>
  </si>
  <si>
    <t>ОДБ.00</t>
  </si>
  <si>
    <t>Общеобразовательные дисциплины (общие и по выбору) профильные</t>
  </si>
  <si>
    <t>ОДП.00</t>
  </si>
  <si>
    <t>УДД.00</t>
  </si>
  <si>
    <t>Учебные дисциплины дополнительные</t>
  </si>
  <si>
    <t>-, -,-,-</t>
  </si>
  <si>
    <t>-,-,-,-</t>
  </si>
  <si>
    <t>1,-,-,1</t>
  </si>
  <si>
    <t>-,-,-,1</t>
  </si>
  <si>
    <t>-,-,3,5</t>
  </si>
  <si>
    <t>Эм</t>
  </si>
  <si>
    <t>-,-,-,-,-,</t>
  </si>
  <si>
    <t>4з,2э,2эм</t>
  </si>
  <si>
    <t>6з,0э</t>
  </si>
  <si>
    <t>з</t>
  </si>
  <si>
    <t>Литература</t>
  </si>
  <si>
    <t>УДД.01</t>
  </si>
  <si>
    <t>УДД.02</t>
  </si>
  <si>
    <t>Основы технологии отделочных строительных работ</t>
  </si>
  <si>
    <t>Государственная итоговая аттестация:</t>
  </si>
  <si>
    <t>выпускная квалификационная работа</t>
  </si>
  <si>
    <t>в виде демонстрационного экзамена</t>
  </si>
  <si>
    <t xml:space="preserve">                                                                                                                                                                                </t>
  </si>
  <si>
    <t xml:space="preserve">Общее число консультаций на группу:  80 часов </t>
  </si>
  <si>
    <t>Государственная итоговая аттестация (в виде демонстрационного экзамена)</t>
  </si>
  <si>
    <t>11з,3э</t>
  </si>
  <si>
    <t>21 з/5 э/2Эм</t>
  </si>
  <si>
    <t>Математика</t>
  </si>
  <si>
    <t>-, -, Э</t>
  </si>
  <si>
    <t>-,-,-</t>
  </si>
  <si>
    <t>-, -, -,-,З,-</t>
  </si>
  <si>
    <t>-,-,З</t>
  </si>
  <si>
    <t>-,-,1,1</t>
  </si>
  <si>
    <t>всего часов УД и МДК</t>
  </si>
  <si>
    <t>всего часов УП и ПП</t>
  </si>
  <si>
    <t>всего часов учебных циклов ППКРС</t>
  </si>
  <si>
    <t>24(21+3+2)</t>
  </si>
  <si>
    <t>17(15+1+1)</t>
  </si>
  <si>
    <t>24(16+6+2)</t>
  </si>
  <si>
    <t>24(11+12+1)</t>
  </si>
  <si>
    <t>17(14+1+2)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</si>
</sst>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9">
    <font>
      <sz val="10"/>
      <name val="Arial"/>
      <family val="2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sz val="14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i/>
      <sz val="12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rgb="FFFF0000"/>
      <name val="Times New Roman"/>
      <family val="1"/>
    </font>
    <font>
      <i/>
      <sz val="12"/>
      <color rgb="FFFF0000"/>
      <name val="Times New Roman"/>
      <family val="1"/>
    </font>
    <font>
      <sz val="14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>
        <color indexed="63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medium"/>
      <top style="medium"/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medium"/>
      <top style="hair">
        <color indexed="8"/>
      </top>
      <bottom style="medium"/>
    </border>
    <border>
      <left style="hair">
        <color indexed="8"/>
      </left>
      <right>
        <color indexed="63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>
        <color indexed="63"/>
      </right>
      <top style="hair"/>
      <bottom style="hair">
        <color indexed="8"/>
      </bottom>
    </border>
    <border>
      <left style="hair">
        <color indexed="8"/>
      </left>
      <right style="hair">
        <color indexed="8"/>
      </right>
      <top style="hair"/>
      <bottom style="hair">
        <color indexed="8"/>
      </bottom>
    </border>
    <border>
      <left style="hair">
        <color indexed="8"/>
      </left>
      <right style="hair"/>
      <top style="hair"/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/>
      <top style="hair">
        <color indexed="8"/>
      </top>
      <bottom style="hair">
        <color indexed="8"/>
      </bottom>
    </border>
    <border>
      <left style="hair"/>
      <right style="hair">
        <color indexed="8"/>
      </right>
      <top style="hair">
        <color indexed="8"/>
      </top>
      <bottom style="hair"/>
    </border>
    <border>
      <left style="hair">
        <color indexed="8"/>
      </left>
      <right>
        <color indexed="63"/>
      </right>
      <top style="hair">
        <color indexed="8"/>
      </top>
      <bottom style="hair"/>
    </border>
    <border>
      <left style="hair">
        <color indexed="8"/>
      </left>
      <right style="hair"/>
      <top style="hair">
        <color indexed="8"/>
      </top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/>
    </border>
    <border>
      <left style="thin"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29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49" fontId="56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left" vertical="center"/>
    </xf>
    <xf numFmtId="0" fontId="5" fillId="34" borderId="10" xfId="0" applyNumberFormat="1" applyFont="1" applyFill="1" applyBorder="1" applyAlignment="1">
      <alignment horizontal="right" vertical="center" wrapText="1"/>
    </xf>
    <xf numFmtId="0" fontId="5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 wrapText="1"/>
    </xf>
    <xf numFmtId="0" fontId="56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35" borderId="10" xfId="0" applyFont="1" applyFill="1" applyBorder="1" applyAlignment="1">
      <alignment horizontal="center" vertical="center"/>
    </xf>
    <xf numFmtId="0" fontId="11" fillId="35" borderId="10" xfId="0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left" vertical="center"/>
    </xf>
    <xf numFmtId="0" fontId="2" fillId="35" borderId="10" xfId="0" applyFont="1" applyFill="1" applyBorder="1" applyAlignment="1">
      <alignment horizontal="center" vertical="center"/>
    </xf>
    <xf numFmtId="49" fontId="2" fillId="37" borderId="10" xfId="0" applyNumberFormat="1" applyFont="1" applyFill="1" applyBorder="1" applyAlignment="1">
      <alignment horizontal="center" vertical="center"/>
    </xf>
    <xf numFmtId="49" fontId="56" fillId="35" borderId="10" xfId="0" applyNumberFormat="1" applyFont="1" applyFill="1" applyBorder="1" applyAlignment="1">
      <alignment horizontal="center" vertical="center"/>
    </xf>
    <xf numFmtId="0" fontId="2" fillId="36" borderId="10" xfId="0" applyFont="1" applyFill="1" applyBorder="1" applyAlignment="1">
      <alignment horizontal="left" vertical="center" wrapText="1"/>
    </xf>
    <xf numFmtId="0" fontId="2" fillId="13" borderId="10" xfId="0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left" vertical="center" wrapText="1"/>
    </xf>
    <xf numFmtId="49" fontId="2" fillId="13" borderId="10" xfId="0" applyNumberFormat="1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center" vertical="center"/>
    </xf>
    <xf numFmtId="0" fontId="5" fillId="18" borderId="10" xfId="0" applyFont="1" applyFill="1" applyBorder="1" applyAlignment="1">
      <alignment horizontal="left" vertical="center" wrapText="1"/>
    </xf>
    <xf numFmtId="0" fontId="5" fillId="18" borderId="10" xfId="0" applyFont="1" applyFill="1" applyBorder="1" applyAlignment="1">
      <alignment horizontal="left" vertical="center" wrapText="1"/>
    </xf>
    <xf numFmtId="49" fontId="5" fillId="38" borderId="10" xfId="0" applyNumberFormat="1" applyFont="1" applyFill="1" applyBorder="1" applyAlignment="1">
      <alignment horizontal="center" vertical="center"/>
    </xf>
    <xf numFmtId="0" fontId="4" fillId="38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center" vertical="center"/>
    </xf>
    <xf numFmtId="0" fontId="2" fillId="39" borderId="10" xfId="0" applyFont="1" applyFill="1" applyBorder="1" applyAlignment="1">
      <alignment horizontal="left" vertical="center" wrapText="1"/>
    </xf>
    <xf numFmtId="49" fontId="2" fillId="39" borderId="10" xfId="0" applyNumberFormat="1" applyFont="1" applyFill="1" applyBorder="1" applyAlignment="1">
      <alignment horizontal="center" vertical="center"/>
    </xf>
    <xf numFmtId="49" fontId="5" fillId="36" borderId="10" xfId="0" applyNumberFormat="1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horizontal="left" vertical="center" wrapText="1"/>
    </xf>
    <xf numFmtId="49" fontId="2" fillId="16" borderId="10" xfId="0" applyNumberFormat="1" applyFont="1" applyFill="1" applyBorder="1" applyAlignment="1">
      <alignment horizontal="center" vertical="center"/>
    </xf>
    <xf numFmtId="0" fontId="10" fillId="16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center" vertical="center"/>
    </xf>
    <xf numFmtId="0" fontId="5" fillId="40" borderId="10" xfId="0" applyFont="1" applyFill="1" applyBorder="1" applyAlignment="1">
      <alignment horizontal="left" vertical="center" wrapText="1"/>
    </xf>
    <xf numFmtId="0" fontId="5" fillId="41" borderId="10" xfId="0" applyFont="1" applyFill="1" applyBorder="1" applyAlignment="1">
      <alignment horizontal="center" vertical="center"/>
    </xf>
    <xf numFmtId="0" fontId="5" fillId="41" borderId="10" xfId="0" applyFont="1" applyFill="1" applyBorder="1" applyAlignment="1">
      <alignment horizontal="left" vertical="center" wrapText="1"/>
    </xf>
    <xf numFmtId="49" fontId="5" fillId="41" borderId="10" xfId="0" applyNumberFormat="1" applyFont="1" applyFill="1" applyBorder="1" applyAlignment="1">
      <alignment horizontal="center" vertical="center"/>
    </xf>
    <xf numFmtId="0" fontId="2" fillId="37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6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6" xfId="0" applyFont="1" applyBorder="1" applyAlignment="1">
      <alignment vertical="center" wrapText="1"/>
    </xf>
    <xf numFmtId="0" fontId="57" fillId="34" borderId="10" xfId="0" applyNumberFormat="1" applyFont="1" applyFill="1" applyBorder="1" applyAlignment="1">
      <alignment horizontal="right" vertical="center" wrapText="1"/>
    </xf>
    <xf numFmtId="49" fontId="57" fillId="34" borderId="10" xfId="0" applyNumberFormat="1" applyFont="1" applyFill="1" applyBorder="1" applyAlignment="1">
      <alignment horizontal="center" vertical="center"/>
    </xf>
    <xf numFmtId="0" fontId="57" fillId="34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5" fillId="0" borderId="21" xfId="0" applyFont="1" applyBorder="1" applyAlignment="1">
      <alignment horizontal="center" vertical="center" wrapText="1"/>
    </xf>
    <xf numFmtId="0" fontId="4" fillId="39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horizontal="center" vertical="center"/>
    </xf>
    <xf numFmtId="0" fontId="5" fillId="42" borderId="10" xfId="0" applyFont="1" applyFill="1" applyBorder="1" applyAlignment="1">
      <alignment vertical="top" wrapText="1"/>
    </xf>
    <xf numFmtId="0" fontId="4" fillId="42" borderId="10" xfId="0" applyFont="1" applyFill="1" applyBorder="1" applyAlignment="1">
      <alignment horizontal="center" vertical="center"/>
    </xf>
    <xf numFmtId="0" fontId="4" fillId="40" borderId="10" xfId="0" applyFont="1" applyFill="1" applyBorder="1" applyAlignment="1">
      <alignment horizontal="center" vertical="center"/>
    </xf>
    <xf numFmtId="0" fontId="4" fillId="41" borderId="10" xfId="0" applyFont="1" applyFill="1" applyBorder="1" applyAlignment="1">
      <alignment horizontal="center" vertical="center"/>
    </xf>
    <xf numFmtId="0" fontId="4" fillId="11" borderId="10" xfId="0" applyFont="1" applyFill="1" applyBorder="1" applyAlignment="1">
      <alignment horizontal="center" vertical="center"/>
    </xf>
    <xf numFmtId="0" fontId="2" fillId="16" borderId="10" xfId="0" applyFont="1" applyFill="1" applyBorder="1" applyAlignment="1">
      <alignment vertical="center"/>
    </xf>
    <xf numFmtId="0" fontId="2" fillId="16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14" fillId="33" borderId="10" xfId="0" applyNumberFormat="1" applyFont="1" applyFill="1" applyBorder="1" applyAlignment="1">
      <alignment horizontal="center" vertical="center"/>
    </xf>
    <xf numFmtId="49" fontId="2" fillId="12" borderId="10" xfId="0" applyNumberFormat="1" applyFont="1" applyFill="1" applyBorder="1" applyAlignment="1">
      <alignment horizontal="center" vertical="center" wrapText="1"/>
    </xf>
    <xf numFmtId="49" fontId="57" fillId="12" borderId="10" xfId="0" applyNumberFormat="1" applyFont="1" applyFill="1" applyBorder="1" applyAlignment="1">
      <alignment horizontal="center" vertical="center" wrapText="1"/>
    </xf>
    <xf numFmtId="49" fontId="2" fillId="13" borderId="23" xfId="0" applyNumberFormat="1" applyFont="1" applyFill="1" applyBorder="1" applyAlignment="1">
      <alignment vertical="center"/>
    </xf>
    <xf numFmtId="49" fontId="2" fillId="41" borderId="10" xfId="0" applyNumberFormat="1" applyFont="1" applyFill="1" applyBorder="1" applyAlignment="1">
      <alignment horizontal="center" vertical="center"/>
    </xf>
    <xf numFmtId="49" fontId="2" fillId="36" borderId="10" xfId="0" applyNumberFormat="1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center" vertical="center"/>
    </xf>
    <xf numFmtId="0" fontId="5" fillId="37" borderId="10" xfId="0" applyFont="1" applyFill="1" applyBorder="1" applyAlignment="1">
      <alignment horizontal="left" vertical="center" wrapText="1"/>
    </xf>
    <xf numFmtId="0" fontId="5" fillId="37" borderId="10" xfId="0" applyFont="1" applyFill="1" applyBorder="1" applyAlignment="1">
      <alignment horizontal="left" vertical="center" wrapText="1"/>
    </xf>
    <xf numFmtId="0" fontId="5" fillId="37" borderId="24" xfId="0" applyFont="1" applyFill="1" applyBorder="1" applyAlignment="1">
      <alignment vertical="center" wrapText="1"/>
    </xf>
    <xf numFmtId="0" fontId="5" fillId="37" borderId="25" xfId="0" applyFont="1" applyFill="1" applyBorder="1" applyAlignment="1">
      <alignment vertical="center" wrapText="1"/>
    </xf>
    <xf numFmtId="0" fontId="5" fillId="37" borderId="0" xfId="0" applyFont="1" applyFill="1" applyBorder="1" applyAlignment="1">
      <alignment vertical="center" wrapText="1"/>
    </xf>
    <xf numFmtId="0" fontId="5" fillId="37" borderId="25" xfId="0" applyFont="1" applyFill="1" applyBorder="1" applyAlignment="1">
      <alignment vertical="center"/>
    </xf>
    <xf numFmtId="0" fontId="5" fillId="37" borderId="26" xfId="0" applyFont="1" applyFill="1" applyBorder="1" applyAlignment="1">
      <alignment vertical="center"/>
    </xf>
    <xf numFmtId="0" fontId="5" fillId="0" borderId="27" xfId="0" applyFont="1" applyBorder="1" applyAlignment="1">
      <alignment vertical="center" wrapText="1"/>
    </xf>
    <xf numFmtId="0" fontId="5" fillId="0" borderId="28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5" fillId="0" borderId="12" xfId="0" applyFont="1" applyBorder="1" applyAlignment="1">
      <alignment/>
    </xf>
    <xf numFmtId="0" fontId="5" fillId="0" borderId="29" xfId="0" applyFont="1" applyBorder="1" applyAlignment="1">
      <alignment/>
    </xf>
    <xf numFmtId="0" fontId="5" fillId="34" borderId="23" xfId="0" applyFont="1" applyFill="1" applyBorder="1" applyAlignment="1">
      <alignment horizontal="left" vertical="center"/>
    </xf>
    <xf numFmtId="0" fontId="5" fillId="34" borderId="23" xfId="0" applyNumberFormat="1" applyFont="1" applyFill="1" applyBorder="1" applyAlignment="1">
      <alignment horizontal="right" vertical="center" wrapText="1"/>
    </xf>
    <xf numFmtId="0" fontId="5" fillId="34" borderId="23" xfId="0" applyFont="1" applyFill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2" fillId="0" borderId="31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 vertical="center" wrapText="1"/>
    </xf>
    <xf numFmtId="0" fontId="5" fillId="0" borderId="34" xfId="0" applyFont="1" applyBorder="1" applyAlignment="1">
      <alignment vertical="center" wrapText="1"/>
    </xf>
    <xf numFmtId="0" fontId="6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5" fillId="0" borderId="42" xfId="0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6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 wrapText="1"/>
    </xf>
    <xf numFmtId="0" fontId="6" fillId="0" borderId="37" xfId="0" applyFont="1" applyBorder="1" applyAlignment="1">
      <alignment vertical="center" wrapText="1"/>
    </xf>
    <xf numFmtId="0" fontId="6" fillId="0" borderId="38" xfId="0" applyFont="1" applyBorder="1" applyAlignment="1">
      <alignment vertical="center" wrapText="1"/>
    </xf>
    <xf numFmtId="0" fontId="5" fillId="0" borderId="44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/>
    </xf>
    <xf numFmtId="0" fontId="15" fillId="37" borderId="10" xfId="0" applyFont="1" applyFill="1" applyBorder="1" applyAlignment="1">
      <alignment horizontal="center" vertical="center"/>
    </xf>
    <xf numFmtId="0" fontId="16" fillId="12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6" fillId="37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left" vertical="center" wrapText="1"/>
    </xf>
    <xf numFmtId="49" fontId="15" fillId="36" borderId="10" xfId="0" applyNumberFormat="1" applyFont="1" applyFill="1" applyBorder="1" applyAlignment="1">
      <alignment horizontal="left" vertical="center"/>
    </xf>
    <xf numFmtId="0" fontId="15" fillId="0" borderId="10" xfId="0" applyFont="1" applyBorder="1" applyAlignment="1">
      <alignment vertical="center"/>
    </xf>
    <xf numFmtId="0" fontId="15" fillId="37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19" fillId="35" borderId="10" xfId="0" applyFont="1" applyFill="1" applyBorder="1" applyAlignment="1">
      <alignment horizontal="center" vertical="center"/>
    </xf>
    <xf numFmtId="0" fontId="15" fillId="35" borderId="10" xfId="0" applyFont="1" applyFill="1" applyBorder="1" applyAlignment="1">
      <alignment horizontal="center" vertical="center"/>
    </xf>
    <xf numFmtId="0" fontId="15" fillId="36" borderId="10" xfId="0" applyFont="1" applyFill="1" applyBorder="1" applyAlignment="1">
      <alignment horizontal="left" vertical="center" wrapText="1"/>
    </xf>
    <xf numFmtId="0" fontId="15" fillId="13" borderId="10" xfId="0" applyFont="1" applyFill="1" applyBorder="1" applyAlignment="1">
      <alignment horizontal="center" vertical="center"/>
    </xf>
    <xf numFmtId="0" fontId="15" fillId="13" borderId="10" xfId="0" applyFont="1" applyFill="1" applyBorder="1" applyAlignment="1">
      <alignment horizontal="left" vertical="center" wrapText="1"/>
    </xf>
    <xf numFmtId="0" fontId="15" fillId="16" borderId="10" xfId="0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center" vertical="center"/>
    </xf>
    <xf numFmtId="0" fontId="19" fillId="41" borderId="10" xfId="0" applyFont="1" applyFill="1" applyBorder="1" applyAlignment="1">
      <alignment horizontal="left" vertical="center" wrapText="1"/>
    </xf>
    <xf numFmtId="0" fontId="16" fillId="11" borderId="10" xfId="0" applyFont="1" applyFill="1" applyBorder="1" applyAlignment="1">
      <alignment horizontal="center" vertical="center"/>
    </xf>
    <xf numFmtId="0" fontId="16" fillId="41" borderId="10" xfId="0" applyFont="1" applyFill="1" applyBorder="1" applyAlignment="1">
      <alignment horizontal="center" vertical="center"/>
    </xf>
    <xf numFmtId="0" fontId="16" fillId="39" borderId="10" xfId="0" applyFont="1" applyFill="1" applyBorder="1" applyAlignment="1">
      <alignment horizontal="center" vertical="center"/>
    </xf>
    <xf numFmtId="0" fontId="16" fillId="38" borderId="10" xfId="0" applyFont="1" applyFill="1" applyBorder="1" applyAlignment="1">
      <alignment horizontal="center" vertical="center"/>
    </xf>
    <xf numFmtId="0" fontId="16" fillId="36" borderId="10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center" vertical="center"/>
    </xf>
    <xf numFmtId="0" fontId="15" fillId="39" borderId="10" xfId="0" applyFont="1" applyFill="1" applyBorder="1" applyAlignment="1">
      <alignment horizontal="left" vertical="center" wrapText="1"/>
    </xf>
    <xf numFmtId="0" fontId="16" fillId="12" borderId="10" xfId="0" applyFont="1" applyFill="1" applyBorder="1" applyAlignment="1">
      <alignment horizontal="center" vertical="center"/>
    </xf>
    <xf numFmtId="0" fontId="16" fillId="12" borderId="10" xfId="0" applyFont="1" applyFill="1" applyBorder="1" applyAlignment="1">
      <alignment vertical="center" wrapText="1"/>
    </xf>
    <xf numFmtId="0" fontId="16" fillId="12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9" fillId="33" borderId="10" xfId="0" applyFont="1" applyFill="1" applyBorder="1" applyAlignment="1">
      <alignment vertical="center" wrapText="1"/>
    </xf>
    <xf numFmtId="0" fontId="16" fillId="43" borderId="10" xfId="0" applyFont="1" applyFill="1" applyBorder="1" applyAlignment="1">
      <alignment horizontal="center" vertical="center"/>
    </xf>
    <xf numFmtId="0" fontId="16" fillId="43" borderId="10" xfId="0" applyFont="1" applyFill="1" applyBorder="1" applyAlignment="1">
      <alignment wrapText="1"/>
    </xf>
    <xf numFmtId="0" fontId="16" fillId="33" borderId="10" xfId="0" applyFont="1" applyFill="1" applyBorder="1" applyAlignment="1">
      <alignment horizontal="center" vertical="center"/>
    </xf>
    <xf numFmtId="0" fontId="19" fillId="42" borderId="10" xfId="0" applyFont="1" applyFill="1" applyBorder="1" applyAlignment="1">
      <alignment horizontal="center" vertical="center"/>
    </xf>
    <xf numFmtId="0" fontId="19" fillId="42" borderId="10" xfId="0" applyFont="1" applyFill="1" applyBorder="1" applyAlignment="1">
      <alignment vertical="center" wrapText="1"/>
    </xf>
    <xf numFmtId="0" fontId="16" fillId="42" borderId="10" xfId="0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 horizontal="center" vertical="center"/>
    </xf>
    <xf numFmtId="0" fontId="19" fillId="40" borderId="10" xfId="0" applyFont="1" applyFill="1" applyBorder="1" applyAlignment="1">
      <alignment horizontal="left" vertical="center" wrapText="1"/>
    </xf>
    <xf numFmtId="0" fontId="16" fillId="40" borderId="10" xfId="0" applyFont="1" applyFill="1" applyBorder="1" applyAlignment="1">
      <alignment horizontal="center" vertical="center"/>
    </xf>
    <xf numFmtId="49" fontId="2" fillId="16" borderId="23" xfId="0" applyNumberFormat="1" applyFont="1" applyFill="1" applyBorder="1" applyAlignment="1">
      <alignment vertical="center"/>
    </xf>
    <xf numFmtId="0" fontId="15" fillId="37" borderId="10" xfId="0" applyFont="1" applyFill="1" applyBorder="1" applyAlignment="1">
      <alignment vertical="center"/>
    </xf>
    <xf numFmtId="49" fontId="2" fillId="37" borderId="10" xfId="0" applyNumberFormat="1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/>
    </xf>
    <xf numFmtId="0" fontId="16" fillId="12" borderId="11" xfId="0" applyFont="1" applyFill="1" applyBorder="1" applyAlignment="1">
      <alignment horizontal="center" vertical="center"/>
    </xf>
    <xf numFmtId="0" fontId="16" fillId="42" borderId="11" xfId="0" applyFont="1" applyFill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9" fillId="35" borderId="11" xfId="0" applyFont="1" applyFill="1" applyBorder="1" applyAlignment="1">
      <alignment horizontal="center" vertical="center"/>
    </xf>
    <xf numFmtId="0" fontId="16" fillId="40" borderId="11" xfId="0" applyFont="1" applyFill="1" applyBorder="1" applyAlignment="1">
      <alignment horizontal="center" vertical="center"/>
    </xf>
    <xf numFmtId="0" fontId="16" fillId="41" borderId="11" xfId="0" applyFont="1" applyFill="1" applyBorder="1" applyAlignment="1">
      <alignment horizontal="center" vertical="center"/>
    </xf>
    <xf numFmtId="0" fontId="15" fillId="37" borderId="11" xfId="0" applyFont="1" applyFill="1" applyBorder="1" applyAlignment="1">
      <alignment horizontal="center" vertical="center"/>
    </xf>
    <xf numFmtId="0" fontId="15" fillId="13" borderId="11" xfId="0" applyFont="1" applyFill="1" applyBorder="1" applyAlignment="1">
      <alignment horizontal="center" vertical="center"/>
    </xf>
    <xf numFmtId="0" fontId="15" fillId="16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6" fillId="39" borderId="11" xfId="0" applyFont="1" applyFill="1" applyBorder="1" applyAlignment="1">
      <alignment horizontal="center" vertical="center"/>
    </xf>
    <xf numFmtId="0" fontId="16" fillId="38" borderId="11" xfId="0" applyFont="1" applyFill="1" applyBorder="1" applyAlignment="1">
      <alignment horizontal="center" vertical="center"/>
    </xf>
    <xf numFmtId="0" fontId="16" fillId="36" borderId="11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16" fillId="33" borderId="45" xfId="0" applyFont="1" applyFill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37" borderId="45" xfId="0" applyFont="1" applyFill="1" applyBorder="1" applyAlignment="1">
      <alignment horizontal="center" vertical="center"/>
    </xf>
    <xf numFmtId="0" fontId="16" fillId="12" borderId="45" xfId="0" applyFont="1" applyFill="1" applyBorder="1" applyAlignment="1">
      <alignment horizontal="center" vertical="center"/>
    </xf>
    <xf numFmtId="0" fontId="16" fillId="12" borderId="45" xfId="0" applyFont="1" applyFill="1" applyBorder="1" applyAlignment="1">
      <alignment horizontal="center" vertical="center"/>
    </xf>
    <xf numFmtId="0" fontId="16" fillId="42" borderId="45" xfId="0" applyFont="1" applyFill="1" applyBorder="1" applyAlignment="1">
      <alignment horizontal="center" vertical="center"/>
    </xf>
    <xf numFmtId="0" fontId="17" fillId="0" borderId="45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35" borderId="45" xfId="0" applyFont="1" applyFill="1" applyBorder="1" applyAlignment="1">
      <alignment horizontal="center" vertical="center"/>
    </xf>
    <xf numFmtId="0" fontId="16" fillId="40" borderId="45" xfId="0" applyFont="1" applyFill="1" applyBorder="1" applyAlignment="1">
      <alignment horizontal="center" vertical="center"/>
    </xf>
    <xf numFmtId="0" fontId="16" fillId="41" borderId="45" xfId="0" applyFont="1" applyFill="1" applyBorder="1" applyAlignment="1">
      <alignment horizontal="center" vertical="center"/>
    </xf>
    <xf numFmtId="0" fontId="15" fillId="37" borderId="45" xfId="0" applyFont="1" applyFill="1" applyBorder="1" applyAlignment="1">
      <alignment horizontal="center" vertical="center"/>
    </xf>
    <xf numFmtId="0" fontId="15" fillId="13" borderId="45" xfId="0" applyFont="1" applyFill="1" applyBorder="1" applyAlignment="1">
      <alignment horizontal="center" vertical="center"/>
    </xf>
    <xf numFmtId="0" fontId="17" fillId="16" borderId="45" xfId="0" applyFont="1" applyFill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6" fillId="39" borderId="45" xfId="0" applyFont="1" applyFill="1" applyBorder="1" applyAlignment="1">
      <alignment horizontal="center" vertical="center"/>
    </xf>
    <xf numFmtId="0" fontId="16" fillId="38" borderId="45" xfId="0" applyFont="1" applyFill="1" applyBorder="1" applyAlignment="1">
      <alignment horizontal="center" vertical="center"/>
    </xf>
    <xf numFmtId="0" fontId="16" fillId="36" borderId="45" xfId="0" applyFont="1" applyFill="1" applyBorder="1" applyAlignment="1">
      <alignment horizontal="center" vertical="center"/>
    </xf>
    <xf numFmtId="0" fontId="5" fillId="34" borderId="45" xfId="0" applyFont="1" applyFill="1" applyBorder="1" applyAlignment="1">
      <alignment horizontal="center" vertical="center"/>
    </xf>
    <xf numFmtId="49" fontId="57" fillId="0" borderId="10" xfId="0" applyNumberFormat="1" applyFont="1" applyBorder="1" applyAlignment="1">
      <alignment horizontal="center" vertical="center"/>
    </xf>
    <xf numFmtId="49" fontId="20" fillId="12" borderId="10" xfId="0" applyNumberFormat="1" applyFont="1" applyFill="1" applyBorder="1" applyAlignment="1">
      <alignment horizontal="center" vertical="center"/>
    </xf>
    <xf numFmtId="0" fontId="15" fillId="37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/>
    </xf>
    <xf numFmtId="49" fontId="2" fillId="13" borderId="23" xfId="0" applyNumberFormat="1" applyFont="1" applyFill="1" applyBorder="1" applyAlignment="1">
      <alignment horizontal="center" vertical="center"/>
    </xf>
    <xf numFmtId="49" fontId="2" fillId="13" borderId="46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44" borderId="11" xfId="0" applyNumberFormat="1" applyFont="1" applyFill="1" applyBorder="1" applyAlignment="1">
      <alignment horizontal="center" vertical="center"/>
    </xf>
    <xf numFmtId="49" fontId="5" fillId="44" borderId="29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9" fontId="5" fillId="45" borderId="23" xfId="0" applyNumberFormat="1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vertical="center" textRotation="90" wrapText="1"/>
    </xf>
    <xf numFmtId="49" fontId="5" fillId="33" borderId="11" xfId="0" applyNumberFormat="1" applyFont="1" applyFill="1" applyBorder="1" applyAlignment="1">
      <alignment horizontal="center" vertical="center"/>
    </xf>
    <xf numFmtId="49" fontId="5" fillId="33" borderId="29" xfId="0" applyNumberFormat="1" applyFont="1" applyFill="1" applyBorder="1" applyAlignment="1">
      <alignment horizontal="center" vertical="center"/>
    </xf>
    <xf numFmtId="49" fontId="5" fillId="46" borderId="11" xfId="0" applyNumberFormat="1" applyFont="1" applyFill="1" applyBorder="1" applyAlignment="1">
      <alignment horizontal="center" vertical="center"/>
    </xf>
    <xf numFmtId="49" fontId="5" fillId="46" borderId="2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5" fillId="0" borderId="29" xfId="0" applyFont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textRotation="90" wrapText="1"/>
    </xf>
    <xf numFmtId="0" fontId="5" fillId="0" borderId="25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56" fillId="0" borderId="0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5" fillId="46" borderId="10" xfId="0" applyNumberFormat="1" applyFont="1" applyFill="1" applyBorder="1" applyAlignment="1">
      <alignment horizontal="center" vertical="center"/>
    </xf>
    <xf numFmtId="49" fontId="5" fillId="44" borderId="10" xfId="0" applyNumberFormat="1" applyFont="1" applyFill="1" applyBorder="1" applyAlignment="1">
      <alignment horizontal="center" vertical="center"/>
    </xf>
    <xf numFmtId="49" fontId="5" fillId="45" borderId="10" xfId="0" applyNumberFormat="1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/>
    </xf>
    <xf numFmtId="0" fontId="5" fillId="37" borderId="26" xfId="0" applyFont="1" applyFill="1" applyBorder="1" applyAlignment="1">
      <alignment horizontal="center" vertical="center" wrapText="1"/>
    </xf>
    <xf numFmtId="0" fontId="5" fillId="37" borderId="24" xfId="0" applyFont="1" applyFill="1" applyBorder="1" applyAlignment="1">
      <alignment horizontal="center" vertical="center" wrapText="1"/>
    </xf>
    <xf numFmtId="0" fontId="5" fillId="37" borderId="27" xfId="0" applyFont="1" applyFill="1" applyBorder="1" applyAlignment="1">
      <alignment horizontal="center" vertical="center" wrapText="1"/>
    </xf>
    <xf numFmtId="0" fontId="5" fillId="37" borderId="25" xfId="0" applyFont="1" applyFill="1" applyBorder="1" applyAlignment="1">
      <alignment horizontal="center" vertical="center" wrapText="1"/>
    </xf>
    <xf numFmtId="0" fontId="5" fillId="37" borderId="0" xfId="0" applyFont="1" applyFill="1" applyBorder="1" applyAlignment="1">
      <alignment horizontal="center" vertical="center" wrapText="1"/>
    </xf>
    <xf numFmtId="0" fontId="5" fillId="37" borderId="28" xfId="0" applyFont="1" applyFill="1" applyBorder="1" applyAlignment="1">
      <alignment horizontal="center" vertical="center" wrapText="1"/>
    </xf>
    <xf numFmtId="0" fontId="5" fillId="37" borderId="47" xfId="0" applyFont="1" applyFill="1" applyBorder="1" applyAlignment="1">
      <alignment horizontal="center" vertical="center" wrapText="1"/>
    </xf>
    <xf numFmtId="0" fontId="5" fillId="37" borderId="48" xfId="0" applyFont="1" applyFill="1" applyBorder="1" applyAlignment="1">
      <alignment horizontal="center" vertical="center" wrapText="1"/>
    </xf>
    <xf numFmtId="0" fontId="5" fillId="37" borderId="49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8"/>
  <sheetViews>
    <sheetView tabSelected="1" view="pageBreakPreview" zoomScale="58" zoomScaleSheetLayoutView="58" zoomScalePageLayoutView="0" workbookViewId="0" topLeftCell="A46">
      <selection activeCell="N79" sqref="N79"/>
    </sheetView>
  </sheetViews>
  <sheetFormatPr defaultColWidth="11.57421875" defaultRowHeight="12.75"/>
  <cols>
    <col min="1" max="1" width="15.7109375" style="8" customWidth="1"/>
    <col min="2" max="2" width="70.57421875" style="8" customWidth="1"/>
    <col min="3" max="3" width="9.7109375" style="8" customWidth="1"/>
    <col min="4" max="4" width="8.140625" style="8" customWidth="1"/>
    <col min="5" max="5" width="7.7109375" style="8" customWidth="1"/>
    <col min="6" max="6" width="7.8515625" style="31" customWidth="1"/>
    <col min="7" max="7" width="11.28125" style="8" customWidth="1"/>
    <col min="8" max="8" width="10.421875" style="8" customWidth="1"/>
    <col min="9" max="9" width="10.7109375" style="8" customWidth="1"/>
    <col min="10" max="10" width="7.8515625" style="8" customWidth="1"/>
    <col min="11" max="11" width="8.140625" style="8" customWidth="1"/>
    <col min="12" max="12" width="8.28125" style="8" customWidth="1"/>
    <col min="13" max="13" width="10.421875" style="8" customWidth="1"/>
    <col min="14" max="14" width="12.140625" style="8" customWidth="1"/>
    <col min="15" max="15" width="10.00390625" style="8" customWidth="1"/>
    <col min="16" max="16" width="11.421875" style="8" customWidth="1"/>
    <col min="17" max="17" width="11.00390625" style="8" customWidth="1"/>
    <col min="18" max="18" width="12.28125" style="8" customWidth="1"/>
    <col min="19" max="16384" width="11.57421875" style="8" customWidth="1"/>
  </cols>
  <sheetData>
    <row r="1" spans="1:18" ht="15.75">
      <c r="A1" s="4"/>
      <c r="B1" s="11"/>
      <c r="C1" s="11"/>
      <c r="D1" s="32"/>
      <c r="E1" s="32"/>
      <c r="F1" s="32"/>
      <c r="G1" s="32"/>
      <c r="H1" s="32"/>
      <c r="I1" s="33" t="s">
        <v>71</v>
      </c>
      <c r="J1" s="33"/>
      <c r="K1" s="33"/>
      <c r="L1" s="33"/>
      <c r="M1" s="32"/>
      <c r="N1" s="32"/>
      <c r="O1" s="32"/>
      <c r="P1" s="32"/>
      <c r="Q1" s="32"/>
      <c r="R1" s="5"/>
    </row>
    <row r="2" spans="1:18" ht="15.75">
      <c r="A2" s="4"/>
      <c r="B2" s="11"/>
      <c r="C2" s="11"/>
      <c r="D2" s="32"/>
      <c r="E2" s="32"/>
      <c r="F2" s="32"/>
      <c r="G2" s="32"/>
      <c r="H2" s="32"/>
      <c r="I2" s="33" t="s">
        <v>72</v>
      </c>
      <c r="J2" s="33"/>
      <c r="K2" s="33"/>
      <c r="L2" s="33"/>
      <c r="M2" s="32"/>
      <c r="N2" s="32"/>
      <c r="O2" s="32"/>
      <c r="P2" s="32"/>
      <c r="Q2" s="32"/>
      <c r="R2" s="5"/>
    </row>
    <row r="3" spans="1:18" ht="15.75">
      <c r="A3" s="4"/>
      <c r="B3" s="34"/>
      <c r="C3" s="34"/>
      <c r="D3" s="32"/>
      <c r="E3" s="32"/>
      <c r="F3" s="32"/>
      <c r="G3" s="32"/>
      <c r="H3" s="32"/>
      <c r="I3" s="33"/>
      <c r="J3" s="33"/>
      <c r="K3" s="33"/>
      <c r="L3" s="33"/>
      <c r="M3" s="32"/>
      <c r="N3" s="32"/>
      <c r="O3" s="32"/>
      <c r="P3" s="32"/>
      <c r="Q3" s="32"/>
      <c r="R3" s="5"/>
    </row>
    <row r="4" spans="1:18" ht="15.75">
      <c r="A4" s="4"/>
      <c r="B4" s="32"/>
      <c r="C4" s="32"/>
      <c r="D4" s="32"/>
      <c r="E4" s="32"/>
      <c r="F4" s="32"/>
      <c r="G4" s="32"/>
      <c r="H4" s="32"/>
      <c r="I4" s="33" t="s">
        <v>73</v>
      </c>
      <c r="J4" s="33"/>
      <c r="K4" s="33"/>
      <c r="L4" s="33"/>
      <c r="M4" s="32"/>
      <c r="N4" s="32"/>
      <c r="O4" s="32"/>
      <c r="P4" s="32"/>
      <c r="Q4" s="32"/>
      <c r="R4" s="5"/>
    </row>
    <row r="5" spans="1:18" ht="15.75">
      <c r="A5" s="4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5"/>
    </row>
    <row r="6" spans="1:18" ht="15.75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</row>
    <row r="7" spans="1:18" ht="15.75">
      <c r="A7" s="249" t="s">
        <v>152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</row>
    <row r="8" spans="1:18" ht="15.75">
      <c r="A8" s="250" t="s">
        <v>54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</row>
    <row r="9" spans="1:18" ht="15.75">
      <c r="A9" s="250" t="s">
        <v>55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8" ht="15.75">
      <c r="A10" s="251" t="s">
        <v>74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</row>
    <row r="11" spans="1:18" ht="15.75">
      <c r="A11" s="252" t="s">
        <v>75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</row>
    <row r="12" spans="1:18" ht="15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 customHeight="1">
      <c r="A13" s="5"/>
      <c r="B13" s="4"/>
      <c r="C13" s="4"/>
      <c r="D13" s="5"/>
      <c r="E13" s="7" t="s">
        <v>153</v>
      </c>
      <c r="F13" s="4"/>
      <c r="G13" s="9" t="s">
        <v>56</v>
      </c>
      <c r="H13" s="10"/>
      <c r="I13" s="10"/>
      <c r="J13" s="10"/>
      <c r="K13" s="10"/>
      <c r="L13" s="10"/>
      <c r="O13" s="5"/>
      <c r="P13" s="5"/>
      <c r="Q13" s="5"/>
      <c r="R13" s="5"/>
    </row>
    <row r="14" spans="1:18" ht="15.75">
      <c r="A14" s="5"/>
      <c r="B14" s="4"/>
      <c r="C14" s="4"/>
      <c r="D14" s="5"/>
      <c r="E14" s="7"/>
      <c r="F14" s="4"/>
      <c r="G14" s="8" t="s">
        <v>76</v>
      </c>
      <c r="H14" s="10"/>
      <c r="I14" s="10"/>
      <c r="J14" s="10"/>
      <c r="K14" s="10"/>
      <c r="L14" s="10"/>
      <c r="O14" s="5"/>
      <c r="P14" s="5"/>
      <c r="Q14" s="5"/>
      <c r="R14" s="5"/>
    </row>
    <row r="15" spans="1:17" ht="15.75">
      <c r="A15" s="5"/>
      <c r="B15" s="4"/>
      <c r="C15" s="4"/>
      <c r="D15" s="5"/>
      <c r="E15" s="8" t="s">
        <v>1</v>
      </c>
      <c r="F15" s="4"/>
      <c r="G15" s="4"/>
      <c r="H15" s="5"/>
      <c r="I15" s="5"/>
      <c r="J15" s="5"/>
      <c r="K15" s="5"/>
      <c r="L15" s="5"/>
      <c r="N15" s="5"/>
      <c r="O15" s="5"/>
      <c r="P15" s="5"/>
      <c r="Q15" s="5"/>
    </row>
    <row r="16" spans="1:17" ht="15.75">
      <c r="A16" s="5"/>
      <c r="B16" s="4"/>
      <c r="C16" s="4"/>
      <c r="D16" s="5"/>
      <c r="E16" s="8" t="s">
        <v>154</v>
      </c>
      <c r="F16" s="4"/>
      <c r="G16" s="4"/>
      <c r="H16" s="5"/>
      <c r="I16" s="5"/>
      <c r="J16" s="5"/>
      <c r="K16" s="5"/>
      <c r="L16" s="5"/>
      <c r="N16" s="5"/>
      <c r="O16" s="5"/>
      <c r="P16" s="5"/>
      <c r="Q16" s="5"/>
    </row>
    <row r="17" spans="1:17" ht="15.75">
      <c r="A17" s="5"/>
      <c r="B17" s="4"/>
      <c r="C17" s="4"/>
      <c r="D17" s="5"/>
      <c r="E17" s="8" t="s">
        <v>2</v>
      </c>
      <c r="F17" s="4"/>
      <c r="G17" s="4"/>
      <c r="H17" s="5"/>
      <c r="I17" s="5"/>
      <c r="J17" s="5"/>
      <c r="K17" s="5"/>
      <c r="L17" s="5"/>
      <c r="N17" s="5"/>
      <c r="O17" s="5"/>
      <c r="P17" s="5"/>
      <c r="Q17" s="5"/>
    </row>
    <row r="18" spans="1:19" ht="30.75" customHeight="1">
      <c r="A18" s="5"/>
      <c r="B18" s="5"/>
      <c r="C18" s="5"/>
      <c r="D18" s="5"/>
      <c r="E18" s="242" t="s">
        <v>64</v>
      </c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4"/>
    </row>
    <row r="19" spans="1:18" ht="15.75">
      <c r="A19" s="5"/>
      <c r="B19" s="5"/>
      <c r="C19" s="5"/>
      <c r="D19" s="5"/>
      <c r="E19" s="12" t="s">
        <v>155</v>
      </c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8.75" customHeight="1">
      <c r="A20" s="5"/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5"/>
      <c r="N20" s="254" t="s">
        <v>156</v>
      </c>
      <c r="O20" s="254"/>
      <c r="P20" s="5"/>
      <c r="Q20" s="5"/>
      <c r="R20" s="5"/>
    </row>
    <row r="21" spans="1:18" ht="60.75" customHeight="1">
      <c r="A21" s="5"/>
      <c r="B21" s="132" t="s">
        <v>3</v>
      </c>
      <c r="C21" s="133" t="s">
        <v>4</v>
      </c>
      <c r="D21" s="134" t="s">
        <v>5</v>
      </c>
      <c r="E21" s="134" t="s">
        <v>6</v>
      </c>
      <c r="F21" s="133" t="s">
        <v>7</v>
      </c>
      <c r="G21" s="133" t="s">
        <v>8</v>
      </c>
      <c r="H21" s="133" t="s">
        <v>9</v>
      </c>
      <c r="I21" s="135" t="s">
        <v>10</v>
      </c>
      <c r="J21" s="68"/>
      <c r="K21" s="141" t="s">
        <v>3</v>
      </c>
      <c r="L21" s="142" t="s">
        <v>4</v>
      </c>
      <c r="M21" s="143" t="s">
        <v>5</v>
      </c>
      <c r="N21" s="143" t="s">
        <v>6</v>
      </c>
      <c r="O21" s="142" t="s">
        <v>7</v>
      </c>
      <c r="P21" s="142" t="s">
        <v>8</v>
      </c>
      <c r="Q21" s="142" t="s">
        <v>9</v>
      </c>
      <c r="R21" s="144" t="s">
        <v>10</v>
      </c>
    </row>
    <row r="22" spans="1:18" ht="15.75">
      <c r="A22" s="5"/>
      <c r="B22" s="136" t="s">
        <v>11</v>
      </c>
      <c r="C22" s="36">
        <f>M80+N80</f>
        <v>1296</v>
      </c>
      <c r="D22" s="13">
        <f>M81+N81</f>
        <v>180</v>
      </c>
      <c r="E22" s="13">
        <f>M82+N82</f>
        <v>0</v>
      </c>
      <c r="F22" s="36">
        <f>M83+N83</f>
        <v>0</v>
      </c>
      <c r="G22" s="36">
        <f>M84+N84</f>
        <v>0</v>
      </c>
      <c r="H22" s="36">
        <f>11*36</f>
        <v>396</v>
      </c>
      <c r="I22" s="137">
        <f>SUM(C22:H22)</f>
        <v>1872</v>
      </c>
      <c r="J22" s="69"/>
      <c r="K22" s="136" t="s">
        <v>11</v>
      </c>
      <c r="L22" s="36">
        <f>(M80+N80)/36</f>
        <v>36</v>
      </c>
      <c r="M22" s="13">
        <f>(M81+N81)/36</f>
        <v>5</v>
      </c>
      <c r="N22" s="13">
        <f>(M82+N82)/36</f>
        <v>0</v>
      </c>
      <c r="O22" s="36">
        <f>(M83+N83)/36</f>
        <v>0</v>
      </c>
      <c r="P22" s="36"/>
      <c r="Q22" s="36">
        <v>11</v>
      </c>
      <c r="R22" s="137">
        <f>L22+M22+N22+O22+P22+Q22</f>
        <v>52</v>
      </c>
    </row>
    <row r="23" spans="1:18" ht="15.75">
      <c r="A23" s="5"/>
      <c r="B23" s="136" t="s">
        <v>12</v>
      </c>
      <c r="C23" s="36">
        <f>O80+P80</f>
        <v>1116</v>
      </c>
      <c r="D23" s="13">
        <f>O81+P81</f>
        <v>108</v>
      </c>
      <c r="E23" s="13">
        <f>O82+P82</f>
        <v>144</v>
      </c>
      <c r="F23" s="36">
        <f>O83+P83</f>
        <v>108</v>
      </c>
      <c r="G23" s="36">
        <f>O84+P84</f>
        <v>0</v>
      </c>
      <c r="H23" s="36">
        <f>11*36</f>
        <v>396</v>
      </c>
      <c r="I23" s="137">
        <f>SUM(C23:H23)</f>
        <v>1872</v>
      </c>
      <c r="J23" s="69"/>
      <c r="K23" s="136" t="s">
        <v>12</v>
      </c>
      <c r="L23" s="36">
        <f>(O80+P80)/36</f>
        <v>31</v>
      </c>
      <c r="M23" s="13">
        <f>(O81+P81)/36</f>
        <v>3</v>
      </c>
      <c r="N23" s="13">
        <f>(O82+P82)/36</f>
        <v>4</v>
      </c>
      <c r="O23" s="36">
        <f>(O83+P83)/36</f>
        <v>3</v>
      </c>
      <c r="P23" s="36"/>
      <c r="Q23" s="36">
        <v>11</v>
      </c>
      <c r="R23" s="137">
        <f>L23+M23+N23+O23+P23+Q23</f>
        <v>52</v>
      </c>
    </row>
    <row r="24" spans="1:18" ht="15.75">
      <c r="A24" s="5"/>
      <c r="B24" s="136" t="s">
        <v>13</v>
      </c>
      <c r="C24" s="36">
        <f>Q80+R80</f>
        <v>396</v>
      </c>
      <c r="D24" s="13">
        <f>Q81+R81</f>
        <v>216</v>
      </c>
      <c r="E24" s="13">
        <f>Q82+R82</f>
        <v>720</v>
      </c>
      <c r="F24" s="36">
        <f>Q83+R83</f>
        <v>72</v>
      </c>
      <c r="G24" s="36">
        <f>Q84+R84</f>
        <v>72</v>
      </c>
      <c r="H24" s="36">
        <f>2*36</f>
        <v>72</v>
      </c>
      <c r="I24" s="137">
        <f>SUM(C24:H24)</f>
        <v>1548</v>
      </c>
      <c r="J24" s="69"/>
      <c r="K24" s="136" t="s">
        <v>13</v>
      </c>
      <c r="L24" s="36">
        <f>(Q80+R80)/36</f>
        <v>11</v>
      </c>
      <c r="M24" s="13">
        <f>(Q81+R81)/36</f>
        <v>6</v>
      </c>
      <c r="N24" s="13">
        <f>(Q82+R82)/36</f>
        <v>20</v>
      </c>
      <c r="O24" s="36">
        <f>(Q83+R83)/36</f>
        <v>2</v>
      </c>
      <c r="P24" s="36">
        <f>R84/36</f>
        <v>2</v>
      </c>
      <c r="Q24" s="36">
        <v>2</v>
      </c>
      <c r="R24" s="137">
        <f>L24+M24+N24+O24+P24+Q24</f>
        <v>43</v>
      </c>
    </row>
    <row r="25" spans="1:18" ht="15.75">
      <c r="A25" s="5"/>
      <c r="B25" s="138" t="s">
        <v>14</v>
      </c>
      <c r="C25" s="139">
        <f aca="true" t="shared" si="0" ref="C25:I25">SUM(C22:C24)</f>
        <v>2808</v>
      </c>
      <c r="D25" s="139">
        <f t="shared" si="0"/>
        <v>504</v>
      </c>
      <c r="E25" s="139">
        <f t="shared" si="0"/>
        <v>864</v>
      </c>
      <c r="F25" s="139">
        <f t="shared" si="0"/>
        <v>180</v>
      </c>
      <c r="G25" s="139">
        <f t="shared" si="0"/>
        <v>72</v>
      </c>
      <c r="H25" s="139">
        <f t="shared" si="0"/>
        <v>864</v>
      </c>
      <c r="I25" s="140">
        <f t="shared" si="0"/>
        <v>5292</v>
      </c>
      <c r="J25" s="70"/>
      <c r="K25" s="138" t="s">
        <v>14</v>
      </c>
      <c r="L25" s="139">
        <f>SUM(L22:L24)</f>
        <v>78</v>
      </c>
      <c r="M25" s="145">
        <f>SUM(M22:M24)</f>
        <v>14</v>
      </c>
      <c r="N25" s="145">
        <f>N22+N23+N24</f>
        <v>24</v>
      </c>
      <c r="O25" s="139">
        <f>O22+O23+O24</f>
        <v>5</v>
      </c>
      <c r="P25" s="139">
        <f>SUM(P22:P24)</f>
        <v>2</v>
      </c>
      <c r="Q25" s="139">
        <f>SUM(Q22:Q24)</f>
        <v>24</v>
      </c>
      <c r="R25" s="146">
        <f>L25+M25+N25+O25+P25+Q25</f>
        <v>147</v>
      </c>
    </row>
    <row r="26" spans="1:18" ht="15.75">
      <c r="A26" s="5"/>
      <c r="B26" s="5"/>
      <c r="C26" s="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30.75" customHeight="1">
      <c r="A27" s="257" t="s">
        <v>15</v>
      </c>
      <c r="B27" s="243" t="s">
        <v>16</v>
      </c>
      <c r="C27" s="243" t="s">
        <v>17</v>
      </c>
      <c r="D27" s="243"/>
      <c r="E27" s="88" t="s">
        <v>103</v>
      </c>
      <c r="F27" s="88"/>
      <c r="G27" s="88"/>
      <c r="H27" s="88"/>
      <c r="I27" s="88"/>
      <c r="J27" s="37"/>
      <c r="K27" s="37"/>
      <c r="L27" s="37"/>
      <c r="M27" s="243" t="s">
        <v>18</v>
      </c>
      <c r="N27" s="243"/>
      <c r="O27" s="243"/>
      <c r="P27" s="243"/>
      <c r="Q27" s="243"/>
      <c r="R27" s="243">
        <f>SUM(R22:R25)</f>
        <v>294</v>
      </c>
    </row>
    <row r="28" spans="1:18" ht="15.75" customHeight="1">
      <c r="A28" s="257"/>
      <c r="B28" s="243"/>
      <c r="C28" s="243"/>
      <c r="D28" s="243"/>
      <c r="E28" s="266" t="s">
        <v>14</v>
      </c>
      <c r="F28" s="258" t="s">
        <v>19</v>
      </c>
      <c r="G28" s="247" t="s">
        <v>102</v>
      </c>
      <c r="H28" s="247"/>
      <c r="I28" s="247"/>
      <c r="J28" s="247"/>
      <c r="K28" s="247"/>
      <c r="L28" s="247"/>
      <c r="M28" s="246" t="s">
        <v>20</v>
      </c>
      <c r="N28" s="246"/>
      <c r="O28" s="246" t="s">
        <v>21</v>
      </c>
      <c r="P28" s="246"/>
      <c r="Q28" s="246" t="s">
        <v>22</v>
      </c>
      <c r="R28" s="246"/>
    </row>
    <row r="29" spans="1:18" ht="22.5" customHeight="1">
      <c r="A29" s="257"/>
      <c r="B29" s="243"/>
      <c r="C29" s="243"/>
      <c r="D29" s="243"/>
      <c r="E29" s="266"/>
      <c r="F29" s="258"/>
      <c r="G29" s="263" t="s">
        <v>96</v>
      </c>
      <c r="H29" s="264" t="s">
        <v>98</v>
      </c>
      <c r="I29" s="265"/>
      <c r="J29" s="248" t="s">
        <v>99</v>
      </c>
      <c r="K29" s="248" t="s">
        <v>100</v>
      </c>
      <c r="L29" s="248" t="s">
        <v>101</v>
      </c>
      <c r="M29" s="246" t="s">
        <v>23</v>
      </c>
      <c r="N29" s="246"/>
      <c r="O29" s="246" t="s">
        <v>23</v>
      </c>
      <c r="P29" s="246"/>
      <c r="Q29" s="246" t="s">
        <v>23</v>
      </c>
      <c r="R29" s="246"/>
    </row>
    <row r="30" spans="1:18" ht="15.75" customHeight="1">
      <c r="A30" s="257"/>
      <c r="B30" s="243"/>
      <c r="C30" s="243"/>
      <c r="D30" s="243"/>
      <c r="E30" s="266"/>
      <c r="F30" s="258"/>
      <c r="G30" s="263"/>
      <c r="H30" s="248" t="s">
        <v>97</v>
      </c>
      <c r="I30" s="267" t="s">
        <v>58</v>
      </c>
      <c r="J30" s="248"/>
      <c r="K30" s="248"/>
      <c r="L30" s="248"/>
      <c r="M30" s="15">
        <v>1</v>
      </c>
      <c r="N30" s="15">
        <v>2</v>
      </c>
      <c r="O30" s="15">
        <v>3</v>
      </c>
      <c r="P30" s="15">
        <v>4</v>
      </c>
      <c r="Q30" s="15">
        <v>5</v>
      </c>
      <c r="R30" s="15">
        <v>6</v>
      </c>
    </row>
    <row r="31" spans="1:18" ht="15.75">
      <c r="A31" s="257"/>
      <c r="B31" s="243"/>
      <c r="C31" s="243"/>
      <c r="D31" s="243"/>
      <c r="E31" s="266"/>
      <c r="F31" s="258"/>
      <c r="G31" s="263"/>
      <c r="H31" s="248"/>
      <c r="I31" s="267"/>
      <c r="J31" s="248"/>
      <c r="K31" s="248"/>
      <c r="L31" s="248"/>
      <c r="M31" s="256" t="s">
        <v>24</v>
      </c>
      <c r="N31" s="256"/>
      <c r="O31" s="256" t="s">
        <v>24</v>
      </c>
      <c r="P31" s="256"/>
      <c r="Q31" s="256" t="s">
        <v>24</v>
      </c>
      <c r="R31" s="256"/>
    </row>
    <row r="32" spans="1:18" ht="15.75">
      <c r="A32" s="257"/>
      <c r="B32" s="243"/>
      <c r="C32" s="243"/>
      <c r="D32" s="243"/>
      <c r="E32" s="266"/>
      <c r="F32" s="258"/>
      <c r="G32" s="263"/>
      <c r="H32" s="248"/>
      <c r="I32" s="267"/>
      <c r="J32" s="248"/>
      <c r="K32" s="248"/>
      <c r="L32" s="248"/>
      <c r="M32" s="234" t="s">
        <v>147</v>
      </c>
      <c r="N32" s="235" t="s">
        <v>217</v>
      </c>
      <c r="O32" s="234" t="s">
        <v>218</v>
      </c>
      <c r="P32" s="234" t="s">
        <v>219</v>
      </c>
      <c r="Q32" s="234" t="s">
        <v>220</v>
      </c>
      <c r="R32" s="234" t="s">
        <v>221</v>
      </c>
    </row>
    <row r="33" spans="1:18" ht="15.75">
      <c r="A33" s="14">
        <v>1</v>
      </c>
      <c r="B33" s="14">
        <v>2</v>
      </c>
      <c r="C33" s="14">
        <v>3</v>
      </c>
      <c r="D33" s="14">
        <v>4</v>
      </c>
      <c r="E33" s="14">
        <v>5</v>
      </c>
      <c r="F33" s="14">
        <v>6</v>
      </c>
      <c r="G33" s="14">
        <v>7</v>
      </c>
      <c r="H33" s="14">
        <v>8</v>
      </c>
      <c r="I33" s="14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4">
        <v>15</v>
      </c>
      <c r="P33" s="14">
        <v>16</v>
      </c>
      <c r="Q33" s="14">
        <v>17</v>
      </c>
      <c r="R33" s="14">
        <v>18</v>
      </c>
    </row>
    <row r="34" spans="1:18" ht="19.5">
      <c r="A34" s="179" t="s">
        <v>163</v>
      </c>
      <c r="B34" s="180" t="s">
        <v>25</v>
      </c>
      <c r="C34" s="259" t="s">
        <v>206</v>
      </c>
      <c r="D34" s="260"/>
      <c r="E34" s="183">
        <f>E35+E48+E52</f>
        <v>2112</v>
      </c>
      <c r="F34" s="183">
        <f>F35+F48+F52</f>
        <v>0</v>
      </c>
      <c r="G34" s="183">
        <f>G35+G48+G52</f>
        <v>2112</v>
      </c>
      <c r="H34" s="183">
        <f aca="true" t="shared" si="1" ref="H34:R34">H35+H48+H52</f>
        <v>1013</v>
      </c>
      <c r="I34" s="183">
        <f t="shared" si="1"/>
        <v>1039</v>
      </c>
      <c r="J34" s="183">
        <f t="shared" si="1"/>
        <v>0</v>
      </c>
      <c r="K34" s="183">
        <f t="shared" si="1"/>
        <v>60</v>
      </c>
      <c r="L34" s="193">
        <f t="shared" si="1"/>
        <v>100</v>
      </c>
      <c r="M34" s="211">
        <f t="shared" si="1"/>
        <v>442</v>
      </c>
      <c r="N34" s="183">
        <f t="shared" si="1"/>
        <v>678</v>
      </c>
      <c r="O34" s="183">
        <f t="shared" si="1"/>
        <v>522</v>
      </c>
      <c r="P34" s="183">
        <f t="shared" si="1"/>
        <v>470</v>
      </c>
      <c r="Q34" s="183">
        <f t="shared" si="1"/>
        <v>0</v>
      </c>
      <c r="R34" s="183">
        <f t="shared" si="1"/>
        <v>0</v>
      </c>
    </row>
    <row r="35" spans="1:18" ht="39">
      <c r="A35" s="181" t="s">
        <v>181</v>
      </c>
      <c r="B35" s="182" t="s">
        <v>180</v>
      </c>
      <c r="C35" s="103" t="s">
        <v>190</v>
      </c>
      <c r="D35" s="103" t="s">
        <v>189</v>
      </c>
      <c r="E35" s="183">
        <f>E36+E37+E38+E39+E40+E41+E42+E43+E44+E45+E46+E47</f>
        <v>1393</v>
      </c>
      <c r="F35" s="183">
        <f>F36+F37+F38+F39+F40+F41+F42+F43+F44+F45+F46+F47</f>
        <v>0</v>
      </c>
      <c r="G35" s="183">
        <f>G36+G37+G38+G39+G40+G41+G42+G43+G44+G45+G46+G47</f>
        <v>1393</v>
      </c>
      <c r="H35" s="183">
        <f aca="true" t="shared" si="2" ref="H35:R35">H36+H37+H38+H39+H40+H41+H42+H43+H44+H45+H46+H47</f>
        <v>738</v>
      </c>
      <c r="I35" s="183">
        <f t="shared" si="2"/>
        <v>635</v>
      </c>
      <c r="J35" s="183">
        <f t="shared" si="2"/>
        <v>0</v>
      </c>
      <c r="K35" s="183">
        <f t="shared" si="2"/>
        <v>20</v>
      </c>
      <c r="L35" s="193">
        <f t="shared" si="2"/>
        <v>32</v>
      </c>
      <c r="M35" s="211">
        <f t="shared" si="2"/>
        <v>271</v>
      </c>
      <c r="N35" s="183">
        <f t="shared" si="2"/>
        <v>436</v>
      </c>
      <c r="O35" s="183">
        <f t="shared" si="2"/>
        <v>400</v>
      </c>
      <c r="P35" s="183">
        <f t="shared" si="2"/>
        <v>286</v>
      </c>
      <c r="Q35" s="183">
        <f t="shared" si="2"/>
        <v>0</v>
      </c>
      <c r="R35" s="183">
        <f t="shared" si="2"/>
        <v>0</v>
      </c>
    </row>
    <row r="36" spans="1:18" s="20" customFormat="1" ht="27.75" customHeight="1">
      <c r="A36" s="147" t="s">
        <v>104</v>
      </c>
      <c r="B36" s="148" t="s">
        <v>170</v>
      </c>
      <c r="C36" s="102" t="s">
        <v>171</v>
      </c>
      <c r="D36" s="102" t="s">
        <v>172</v>
      </c>
      <c r="E36" s="147">
        <f>G36+F36</f>
        <v>134</v>
      </c>
      <c r="F36" s="147"/>
      <c r="G36" s="147">
        <f aca="true" t="shared" si="3" ref="G36:G50">SUM(M36:R36)-F36</f>
        <v>134</v>
      </c>
      <c r="H36" s="147">
        <f>G36-I36-K36</f>
        <v>32</v>
      </c>
      <c r="I36" s="147">
        <v>82</v>
      </c>
      <c r="J36" s="147"/>
      <c r="K36" s="147">
        <v>20</v>
      </c>
      <c r="L36" s="194">
        <v>32</v>
      </c>
      <c r="M36" s="212">
        <v>34</v>
      </c>
      <c r="N36" s="147">
        <v>34</v>
      </c>
      <c r="O36" s="147">
        <v>16</v>
      </c>
      <c r="P36" s="147">
        <v>50</v>
      </c>
      <c r="Q36" s="147"/>
      <c r="R36" s="147"/>
    </row>
    <row r="37" spans="1:18" s="20" customFormat="1" ht="27.75" customHeight="1">
      <c r="A37" s="147" t="s">
        <v>111</v>
      </c>
      <c r="B37" s="148" t="s">
        <v>196</v>
      </c>
      <c r="C37" s="102" t="s">
        <v>106</v>
      </c>
      <c r="D37" s="102" t="s">
        <v>105</v>
      </c>
      <c r="E37" s="147">
        <f aca="true" t="shared" si="4" ref="E37:E47">G37+F37+L37</f>
        <v>172</v>
      </c>
      <c r="F37" s="147"/>
      <c r="G37" s="147">
        <f t="shared" si="3"/>
        <v>172</v>
      </c>
      <c r="H37" s="147">
        <f>G37-I37-K37</f>
        <v>172</v>
      </c>
      <c r="I37" s="147"/>
      <c r="J37" s="147"/>
      <c r="K37" s="147"/>
      <c r="L37" s="194"/>
      <c r="M37" s="212">
        <v>34</v>
      </c>
      <c r="N37" s="147">
        <v>90</v>
      </c>
      <c r="O37" s="147">
        <v>48</v>
      </c>
      <c r="P37" s="147"/>
      <c r="Q37" s="147"/>
      <c r="R37" s="147"/>
    </row>
    <row r="38" spans="1:18" s="20" customFormat="1" ht="27.75" customHeight="1">
      <c r="A38" s="147" t="s">
        <v>112</v>
      </c>
      <c r="B38" s="148" t="s">
        <v>27</v>
      </c>
      <c r="C38" s="102" t="s">
        <v>109</v>
      </c>
      <c r="D38" s="102" t="s">
        <v>107</v>
      </c>
      <c r="E38" s="147">
        <f t="shared" si="4"/>
        <v>172</v>
      </c>
      <c r="F38" s="147"/>
      <c r="G38" s="147">
        <f t="shared" si="3"/>
        <v>172</v>
      </c>
      <c r="H38" s="147">
        <f aca="true" t="shared" si="5" ref="H38:H46">G38-I38</f>
        <v>0</v>
      </c>
      <c r="I38" s="149">
        <v>172</v>
      </c>
      <c r="J38" s="147"/>
      <c r="K38" s="147"/>
      <c r="L38" s="194"/>
      <c r="M38" s="212">
        <v>34</v>
      </c>
      <c r="N38" s="147">
        <v>48</v>
      </c>
      <c r="O38" s="147">
        <v>46</v>
      </c>
      <c r="P38" s="147">
        <v>44</v>
      </c>
      <c r="Q38" s="147"/>
      <c r="R38" s="147"/>
    </row>
    <row r="39" spans="1:18" s="20" customFormat="1" ht="27.75" customHeight="1">
      <c r="A39" s="147" t="s">
        <v>113</v>
      </c>
      <c r="B39" s="148" t="s">
        <v>28</v>
      </c>
      <c r="C39" s="102" t="s">
        <v>109</v>
      </c>
      <c r="D39" s="102" t="s">
        <v>107</v>
      </c>
      <c r="E39" s="147">
        <f t="shared" si="4"/>
        <v>172</v>
      </c>
      <c r="F39" s="147"/>
      <c r="G39" s="147">
        <f t="shared" si="3"/>
        <v>172</v>
      </c>
      <c r="H39" s="147">
        <f t="shared" si="5"/>
        <v>132</v>
      </c>
      <c r="I39" s="149">
        <v>40</v>
      </c>
      <c r="J39" s="147"/>
      <c r="K39" s="147"/>
      <c r="L39" s="194"/>
      <c r="M39" s="212">
        <v>34</v>
      </c>
      <c r="N39" s="147">
        <v>48</v>
      </c>
      <c r="O39" s="147">
        <v>46</v>
      </c>
      <c r="P39" s="147">
        <v>44</v>
      </c>
      <c r="Q39" s="147"/>
      <c r="R39" s="147"/>
    </row>
    <row r="40" spans="1:18" s="20" customFormat="1" ht="27.75" customHeight="1">
      <c r="A40" s="147" t="s">
        <v>114</v>
      </c>
      <c r="B40" s="148" t="s">
        <v>57</v>
      </c>
      <c r="C40" s="102" t="s">
        <v>109</v>
      </c>
      <c r="D40" s="102" t="s">
        <v>107</v>
      </c>
      <c r="E40" s="147">
        <f t="shared" si="4"/>
        <v>174</v>
      </c>
      <c r="F40" s="147"/>
      <c r="G40" s="147">
        <f t="shared" si="3"/>
        <v>174</v>
      </c>
      <c r="H40" s="147">
        <f t="shared" si="5"/>
        <v>134</v>
      </c>
      <c r="I40" s="149">
        <v>40</v>
      </c>
      <c r="J40" s="147"/>
      <c r="K40" s="147"/>
      <c r="L40" s="194"/>
      <c r="M40" s="212">
        <v>34</v>
      </c>
      <c r="N40" s="147">
        <v>48</v>
      </c>
      <c r="O40" s="147">
        <v>48</v>
      </c>
      <c r="P40" s="147">
        <v>44</v>
      </c>
      <c r="Q40" s="147"/>
      <c r="R40" s="147"/>
    </row>
    <row r="41" spans="1:18" s="20" customFormat="1" ht="27.75" customHeight="1">
      <c r="A41" s="147" t="s">
        <v>115</v>
      </c>
      <c r="B41" s="148" t="s">
        <v>29</v>
      </c>
      <c r="C41" s="241" t="s">
        <v>109</v>
      </c>
      <c r="D41" s="241" t="s">
        <v>107</v>
      </c>
      <c r="E41" s="147">
        <f t="shared" si="4"/>
        <v>136</v>
      </c>
      <c r="F41" s="147"/>
      <c r="G41" s="147">
        <f t="shared" si="3"/>
        <v>136</v>
      </c>
      <c r="H41" s="147">
        <f t="shared" si="5"/>
        <v>96</v>
      </c>
      <c r="I41" s="149">
        <v>40</v>
      </c>
      <c r="J41" s="147"/>
      <c r="K41" s="147"/>
      <c r="L41" s="194"/>
      <c r="M41" s="212">
        <v>34</v>
      </c>
      <c r="N41" s="147">
        <v>48</v>
      </c>
      <c r="O41" s="147">
        <v>32</v>
      </c>
      <c r="P41" s="147">
        <v>22</v>
      </c>
      <c r="Q41" s="147"/>
      <c r="R41" s="147"/>
    </row>
    <row r="42" spans="1:18" s="20" customFormat="1" ht="27.75" customHeight="1">
      <c r="A42" s="147" t="s">
        <v>116</v>
      </c>
      <c r="B42" s="148" t="s">
        <v>30</v>
      </c>
      <c r="C42" s="241"/>
      <c r="D42" s="241"/>
      <c r="E42" s="147">
        <f t="shared" si="4"/>
        <v>36</v>
      </c>
      <c r="F42" s="147"/>
      <c r="G42" s="147">
        <f t="shared" si="3"/>
        <v>36</v>
      </c>
      <c r="H42" s="147">
        <f t="shared" si="5"/>
        <v>24</v>
      </c>
      <c r="I42" s="149">
        <v>12</v>
      </c>
      <c r="J42" s="147"/>
      <c r="K42" s="147"/>
      <c r="L42" s="194"/>
      <c r="M42" s="212"/>
      <c r="N42" s="147"/>
      <c r="O42" s="147">
        <v>16</v>
      </c>
      <c r="P42" s="147">
        <v>20</v>
      </c>
      <c r="Q42" s="147"/>
      <c r="R42" s="147"/>
    </row>
    <row r="43" spans="1:18" s="20" customFormat="1" ht="27.75" customHeight="1">
      <c r="A43" s="147" t="s">
        <v>117</v>
      </c>
      <c r="B43" s="191" t="s">
        <v>93</v>
      </c>
      <c r="C43" s="192" t="s">
        <v>212</v>
      </c>
      <c r="D43" s="192" t="s">
        <v>105</v>
      </c>
      <c r="E43" s="149">
        <v>36</v>
      </c>
      <c r="F43" s="149"/>
      <c r="G43" s="149">
        <v>36</v>
      </c>
      <c r="H43" s="149">
        <f t="shared" si="5"/>
        <v>34</v>
      </c>
      <c r="I43" s="149">
        <v>2</v>
      </c>
      <c r="J43" s="149"/>
      <c r="K43" s="149"/>
      <c r="L43" s="195"/>
      <c r="M43" s="213"/>
      <c r="N43" s="149"/>
      <c r="O43" s="149">
        <v>36</v>
      </c>
      <c r="P43" s="147"/>
      <c r="Q43" s="147"/>
      <c r="R43" s="147"/>
    </row>
    <row r="44" spans="1:18" s="20" customFormat="1" ht="27.75" customHeight="1">
      <c r="A44" s="147" t="s">
        <v>118</v>
      </c>
      <c r="B44" s="148" t="s">
        <v>173</v>
      </c>
      <c r="C44" s="102" t="s">
        <v>106</v>
      </c>
      <c r="D44" s="102" t="s">
        <v>105</v>
      </c>
      <c r="E44" s="147">
        <f t="shared" si="4"/>
        <v>80</v>
      </c>
      <c r="F44" s="147"/>
      <c r="G44" s="147">
        <f t="shared" si="3"/>
        <v>80</v>
      </c>
      <c r="H44" s="147">
        <f t="shared" si="5"/>
        <v>24</v>
      </c>
      <c r="I44" s="149">
        <v>56</v>
      </c>
      <c r="J44" s="147"/>
      <c r="K44" s="147"/>
      <c r="L44" s="194"/>
      <c r="M44" s="212">
        <v>16</v>
      </c>
      <c r="N44" s="147">
        <v>48</v>
      </c>
      <c r="O44" s="147">
        <v>16</v>
      </c>
      <c r="P44" s="147"/>
      <c r="Q44" s="147"/>
      <c r="R44" s="147"/>
    </row>
    <row r="45" spans="1:18" s="20" customFormat="1" ht="27.75" customHeight="1">
      <c r="A45" s="147" t="s">
        <v>119</v>
      </c>
      <c r="B45" s="148" t="s">
        <v>59</v>
      </c>
      <c r="C45" s="241" t="s">
        <v>109</v>
      </c>
      <c r="D45" s="241" t="s">
        <v>174</v>
      </c>
      <c r="E45" s="147">
        <f t="shared" si="4"/>
        <v>36</v>
      </c>
      <c r="F45" s="147"/>
      <c r="G45" s="147">
        <f t="shared" si="3"/>
        <v>36</v>
      </c>
      <c r="H45" s="147">
        <f t="shared" si="5"/>
        <v>28</v>
      </c>
      <c r="I45" s="149">
        <v>8</v>
      </c>
      <c r="J45" s="147"/>
      <c r="K45" s="147"/>
      <c r="L45" s="194"/>
      <c r="M45" s="212"/>
      <c r="N45" s="147"/>
      <c r="O45" s="147">
        <v>16</v>
      </c>
      <c r="P45" s="147">
        <v>20</v>
      </c>
      <c r="Q45" s="147"/>
      <c r="R45" s="147"/>
    </row>
    <row r="46" spans="1:18" s="20" customFormat="1" ht="27.75" customHeight="1">
      <c r="A46" s="147" t="s">
        <v>120</v>
      </c>
      <c r="B46" s="148" t="s">
        <v>167</v>
      </c>
      <c r="C46" s="241"/>
      <c r="D46" s="241"/>
      <c r="E46" s="147">
        <f t="shared" si="4"/>
        <v>74</v>
      </c>
      <c r="F46" s="147"/>
      <c r="G46" s="147">
        <f t="shared" si="3"/>
        <v>74</v>
      </c>
      <c r="H46" s="147">
        <f t="shared" si="5"/>
        <v>62</v>
      </c>
      <c r="I46" s="149">
        <v>12</v>
      </c>
      <c r="J46" s="147"/>
      <c r="K46" s="147"/>
      <c r="L46" s="194"/>
      <c r="M46" s="212"/>
      <c r="N46" s="147"/>
      <c r="O46" s="147">
        <v>32</v>
      </c>
      <c r="P46" s="147">
        <v>42</v>
      </c>
      <c r="Q46" s="147"/>
      <c r="R46" s="147"/>
    </row>
    <row r="47" spans="1:18" s="20" customFormat="1" ht="27.75" customHeight="1">
      <c r="A47" s="147" t="s">
        <v>121</v>
      </c>
      <c r="B47" s="148" t="s">
        <v>31</v>
      </c>
      <c r="C47" s="231" t="s">
        <v>175</v>
      </c>
      <c r="D47" s="102" t="s">
        <v>105</v>
      </c>
      <c r="E47" s="147">
        <f t="shared" si="4"/>
        <v>171</v>
      </c>
      <c r="F47" s="147"/>
      <c r="G47" s="147">
        <f t="shared" si="3"/>
        <v>171</v>
      </c>
      <c r="H47" s="147">
        <f>G47-I47</f>
        <v>0</v>
      </c>
      <c r="I47" s="149">
        <v>171</v>
      </c>
      <c r="J47" s="147"/>
      <c r="K47" s="147"/>
      <c r="L47" s="194"/>
      <c r="M47" s="212">
        <v>51</v>
      </c>
      <c r="N47" s="147">
        <v>72</v>
      </c>
      <c r="O47" s="147">
        <v>48</v>
      </c>
      <c r="P47" s="147"/>
      <c r="Q47" s="147"/>
      <c r="R47" s="147"/>
    </row>
    <row r="48" spans="1:18" s="20" customFormat="1" ht="39">
      <c r="A48" s="176" t="s">
        <v>183</v>
      </c>
      <c r="B48" s="177" t="s">
        <v>182</v>
      </c>
      <c r="C48" s="105" t="s">
        <v>189</v>
      </c>
      <c r="D48" s="232" t="s">
        <v>213</v>
      </c>
      <c r="E48" s="150">
        <f>E49+E50+E51</f>
        <v>641</v>
      </c>
      <c r="F48" s="150">
        <f>F49+F50+F51</f>
        <v>0</v>
      </c>
      <c r="G48" s="150">
        <f>G49+G50+G51</f>
        <v>641</v>
      </c>
      <c r="H48" s="150">
        <f aca="true" t="shared" si="6" ref="H48:R48">H49+H50+H51</f>
        <v>255</v>
      </c>
      <c r="I48" s="150">
        <f t="shared" si="6"/>
        <v>346</v>
      </c>
      <c r="J48" s="150">
        <f t="shared" si="6"/>
        <v>0</v>
      </c>
      <c r="K48" s="150">
        <f t="shared" si="6"/>
        <v>40</v>
      </c>
      <c r="L48" s="196">
        <f t="shared" si="6"/>
        <v>68</v>
      </c>
      <c r="M48" s="214">
        <f t="shared" si="6"/>
        <v>137</v>
      </c>
      <c r="N48" s="150">
        <f t="shared" si="6"/>
        <v>242</v>
      </c>
      <c r="O48" s="150">
        <f t="shared" si="6"/>
        <v>122</v>
      </c>
      <c r="P48" s="150">
        <f t="shared" si="6"/>
        <v>140</v>
      </c>
      <c r="Q48" s="150">
        <f t="shared" si="6"/>
        <v>0</v>
      </c>
      <c r="R48" s="150">
        <f t="shared" si="6"/>
        <v>0</v>
      </c>
    </row>
    <row r="49" spans="1:18" s="20" customFormat="1" ht="18.75">
      <c r="A49" s="147" t="s">
        <v>127</v>
      </c>
      <c r="B49" s="151" t="s">
        <v>208</v>
      </c>
      <c r="C49" s="102" t="s">
        <v>171</v>
      </c>
      <c r="D49" s="102" t="s">
        <v>172</v>
      </c>
      <c r="E49" s="147">
        <f>G49+F49</f>
        <v>320</v>
      </c>
      <c r="F49" s="147"/>
      <c r="G49" s="147">
        <f t="shared" si="3"/>
        <v>320</v>
      </c>
      <c r="H49" s="147">
        <f>G49-I49-K49</f>
        <v>90</v>
      </c>
      <c r="I49" s="149">
        <v>210</v>
      </c>
      <c r="J49" s="147"/>
      <c r="K49" s="149">
        <v>20</v>
      </c>
      <c r="L49" s="195">
        <v>32</v>
      </c>
      <c r="M49" s="212">
        <v>68</v>
      </c>
      <c r="N49" s="147">
        <v>106</v>
      </c>
      <c r="O49" s="147">
        <v>48</v>
      </c>
      <c r="P49" s="147">
        <v>98</v>
      </c>
      <c r="Q49" s="147"/>
      <c r="R49" s="147"/>
    </row>
    <row r="50" spans="1:18" s="20" customFormat="1" ht="27.75" customHeight="1">
      <c r="A50" s="147" t="s">
        <v>176</v>
      </c>
      <c r="B50" s="148" t="s">
        <v>32</v>
      </c>
      <c r="C50" s="102" t="s">
        <v>150</v>
      </c>
      <c r="D50" s="102" t="s">
        <v>171</v>
      </c>
      <c r="E50" s="147">
        <f>G50+F50</f>
        <v>180</v>
      </c>
      <c r="F50" s="147"/>
      <c r="G50" s="147">
        <f t="shared" si="3"/>
        <v>180</v>
      </c>
      <c r="H50" s="147">
        <f>G50-I50-K50</f>
        <v>140</v>
      </c>
      <c r="I50" s="149">
        <v>40</v>
      </c>
      <c r="J50" s="147"/>
      <c r="K50" s="149"/>
      <c r="L50" s="195"/>
      <c r="M50" s="212">
        <v>34</v>
      </c>
      <c r="N50" s="147">
        <v>72</v>
      </c>
      <c r="O50" s="147">
        <v>32</v>
      </c>
      <c r="P50" s="147">
        <v>42</v>
      </c>
      <c r="Q50" s="147"/>
      <c r="R50" s="147"/>
    </row>
    <row r="51" spans="1:18" s="20" customFormat="1" ht="27.75" customHeight="1">
      <c r="A51" s="147" t="s">
        <v>177</v>
      </c>
      <c r="B51" s="148" t="s">
        <v>65</v>
      </c>
      <c r="C51" s="102" t="s">
        <v>210</v>
      </c>
      <c r="D51" s="102" t="s">
        <v>209</v>
      </c>
      <c r="E51" s="147">
        <f>G51+F51</f>
        <v>141</v>
      </c>
      <c r="F51" s="147"/>
      <c r="G51" s="147">
        <f>SUM(M51:R51)-F51</f>
        <v>141</v>
      </c>
      <c r="H51" s="147">
        <f>G51-I51-K51</f>
        <v>25</v>
      </c>
      <c r="I51" s="149">
        <v>96</v>
      </c>
      <c r="J51" s="147"/>
      <c r="K51" s="147">
        <v>20</v>
      </c>
      <c r="L51" s="195">
        <v>36</v>
      </c>
      <c r="M51" s="213">
        <v>35</v>
      </c>
      <c r="N51" s="149">
        <v>64</v>
      </c>
      <c r="O51" s="149">
        <v>42</v>
      </c>
      <c r="P51" s="149"/>
      <c r="Q51" s="147"/>
      <c r="R51" s="147"/>
    </row>
    <row r="52" spans="1:18" s="20" customFormat="1" ht="30" customHeight="1">
      <c r="A52" s="176" t="s">
        <v>184</v>
      </c>
      <c r="B52" s="178" t="s">
        <v>185</v>
      </c>
      <c r="C52" s="104" t="s">
        <v>188</v>
      </c>
      <c r="D52" s="104" t="s">
        <v>187</v>
      </c>
      <c r="E52" s="176">
        <f>E53+E54</f>
        <v>78</v>
      </c>
      <c r="F52" s="176">
        <f>F53+F54</f>
        <v>0</v>
      </c>
      <c r="G52" s="176">
        <f>G53+G54</f>
        <v>78</v>
      </c>
      <c r="H52" s="176">
        <f aca="true" t="shared" si="7" ref="H52:R52">H53+H54</f>
        <v>20</v>
      </c>
      <c r="I52" s="176">
        <f t="shared" si="7"/>
        <v>58</v>
      </c>
      <c r="J52" s="176">
        <f t="shared" si="7"/>
        <v>0</v>
      </c>
      <c r="K52" s="176">
        <f t="shared" si="7"/>
        <v>0</v>
      </c>
      <c r="L52" s="197">
        <f t="shared" si="7"/>
        <v>0</v>
      </c>
      <c r="M52" s="215">
        <f t="shared" si="7"/>
        <v>34</v>
      </c>
      <c r="N52" s="176">
        <f t="shared" si="7"/>
        <v>0</v>
      </c>
      <c r="O52" s="176">
        <f t="shared" si="7"/>
        <v>0</v>
      </c>
      <c r="P52" s="176">
        <f t="shared" si="7"/>
        <v>44</v>
      </c>
      <c r="Q52" s="176">
        <f t="shared" si="7"/>
        <v>0</v>
      </c>
      <c r="R52" s="176">
        <f t="shared" si="7"/>
        <v>0</v>
      </c>
    </row>
    <row r="53" spans="1:18" s="20" customFormat="1" ht="30" customHeight="1">
      <c r="A53" s="147" t="s">
        <v>197</v>
      </c>
      <c r="B53" s="148" t="s">
        <v>70</v>
      </c>
      <c r="C53" s="101" t="s">
        <v>124</v>
      </c>
      <c r="D53" s="102" t="s">
        <v>125</v>
      </c>
      <c r="E53" s="147">
        <f>G53+F53+L53</f>
        <v>34</v>
      </c>
      <c r="F53" s="147"/>
      <c r="G53" s="147">
        <f>SUM(M53:R53)-F53</f>
        <v>34</v>
      </c>
      <c r="H53" s="147">
        <f>G53-I53</f>
        <v>16</v>
      </c>
      <c r="I53" s="149">
        <v>18</v>
      </c>
      <c r="J53" s="147"/>
      <c r="K53" s="147"/>
      <c r="L53" s="194"/>
      <c r="M53" s="212">
        <v>34</v>
      </c>
      <c r="N53" s="147"/>
      <c r="O53" s="147"/>
      <c r="P53" s="152"/>
      <c r="Q53" s="147"/>
      <c r="R53" s="147"/>
    </row>
    <row r="54" spans="1:18" s="20" customFormat="1" ht="30" customHeight="1">
      <c r="A54" s="147" t="s">
        <v>198</v>
      </c>
      <c r="B54" s="148" t="s">
        <v>67</v>
      </c>
      <c r="C54" s="102" t="s">
        <v>150</v>
      </c>
      <c r="D54" s="102" t="s">
        <v>186</v>
      </c>
      <c r="E54" s="147">
        <f>G54+F54+L54</f>
        <v>44</v>
      </c>
      <c r="F54" s="147"/>
      <c r="G54" s="147">
        <f>SUM(M54:R54)-F54</f>
        <v>44</v>
      </c>
      <c r="H54" s="147">
        <f>G54-I54</f>
        <v>4</v>
      </c>
      <c r="I54" s="149">
        <v>40</v>
      </c>
      <c r="J54" s="147"/>
      <c r="K54" s="147"/>
      <c r="L54" s="194"/>
      <c r="M54" s="212">
        <v>0</v>
      </c>
      <c r="N54" s="147"/>
      <c r="O54" s="147"/>
      <c r="P54" s="149">
        <v>44</v>
      </c>
      <c r="Q54" s="147"/>
      <c r="R54" s="147"/>
    </row>
    <row r="55" spans="1:18" ht="30" customHeight="1">
      <c r="A55" s="184" t="s">
        <v>33</v>
      </c>
      <c r="B55" s="185" t="s">
        <v>34</v>
      </c>
      <c r="C55" s="261" t="s">
        <v>194</v>
      </c>
      <c r="D55" s="262"/>
      <c r="E55" s="186">
        <f aca="true" t="shared" si="8" ref="E55:R55">E56+E57+E58+E60+E61+E62+E59</f>
        <v>364</v>
      </c>
      <c r="F55" s="186">
        <f t="shared" si="8"/>
        <v>32</v>
      </c>
      <c r="G55" s="186">
        <f t="shared" si="8"/>
        <v>332</v>
      </c>
      <c r="H55" s="186">
        <f t="shared" si="8"/>
        <v>114</v>
      </c>
      <c r="I55" s="186">
        <f t="shared" si="8"/>
        <v>218</v>
      </c>
      <c r="J55" s="186">
        <f t="shared" si="8"/>
        <v>0</v>
      </c>
      <c r="K55" s="186">
        <f t="shared" si="8"/>
        <v>0</v>
      </c>
      <c r="L55" s="198">
        <f t="shared" si="8"/>
        <v>0</v>
      </c>
      <c r="M55" s="216">
        <f t="shared" si="8"/>
        <v>64</v>
      </c>
      <c r="N55" s="186">
        <f t="shared" si="8"/>
        <v>0</v>
      </c>
      <c r="O55" s="186">
        <f t="shared" si="8"/>
        <v>0</v>
      </c>
      <c r="P55" s="186">
        <f t="shared" si="8"/>
        <v>68</v>
      </c>
      <c r="Q55" s="186">
        <f t="shared" si="8"/>
        <v>232</v>
      </c>
      <c r="R55" s="186">
        <f t="shared" si="8"/>
        <v>0</v>
      </c>
    </row>
    <row r="56" spans="1:18" ht="27.75" customHeight="1">
      <c r="A56" s="153" t="s">
        <v>133</v>
      </c>
      <c r="B56" s="154" t="s">
        <v>80</v>
      </c>
      <c r="C56" s="19" t="s">
        <v>211</v>
      </c>
      <c r="D56" s="19" t="s">
        <v>131</v>
      </c>
      <c r="E56" s="153">
        <f aca="true" t="shared" si="9" ref="E56:E62">SUM(F56:G56)</f>
        <v>48</v>
      </c>
      <c r="F56" s="153">
        <v>8</v>
      </c>
      <c r="G56" s="153">
        <f>SUM(M56:R56)-F56</f>
        <v>40</v>
      </c>
      <c r="H56" s="153">
        <f>G56-I56</f>
        <v>4</v>
      </c>
      <c r="I56" s="157">
        <v>36</v>
      </c>
      <c r="J56" s="153"/>
      <c r="K56" s="153"/>
      <c r="L56" s="199"/>
      <c r="M56" s="217"/>
      <c r="N56" s="153"/>
      <c r="O56" s="153"/>
      <c r="P56" s="153"/>
      <c r="Q56" s="153">
        <v>48</v>
      </c>
      <c r="R56" s="153"/>
    </row>
    <row r="57" spans="1:18" ht="27.75" customHeight="1">
      <c r="A57" s="153" t="s">
        <v>134</v>
      </c>
      <c r="B57" s="154" t="s">
        <v>199</v>
      </c>
      <c r="C57" s="19" t="s">
        <v>124</v>
      </c>
      <c r="D57" s="19" t="s">
        <v>132</v>
      </c>
      <c r="E57" s="153">
        <f t="shared" si="9"/>
        <v>32</v>
      </c>
      <c r="F57" s="153"/>
      <c r="G57" s="153">
        <f>SUM(M57:R57)</f>
        <v>32</v>
      </c>
      <c r="H57" s="153">
        <f>G57-I57</f>
        <v>28</v>
      </c>
      <c r="I57" s="153">
        <v>4</v>
      </c>
      <c r="J57" s="153"/>
      <c r="K57" s="153"/>
      <c r="L57" s="199"/>
      <c r="M57" s="218">
        <v>32</v>
      </c>
      <c r="N57" s="153"/>
      <c r="O57" s="153"/>
      <c r="P57" s="153"/>
      <c r="Q57" s="153"/>
      <c r="R57" s="153"/>
    </row>
    <row r="58" spans="1:18" ht="27.75" customHeight="1">
      <c r="A58" s="153" t="s">
        <v>135</v>
      </c>
      <c r="B58" s="154" t="s">
        <v>168</v>
      </c>
      <c r="C58" s="19" t="s">
        <v>128</v>
      </c>
      <c r="D58" s="19" t="s">
        <v>131</v>
      </c>
      <c r="E58" s="153">
        <f t="shared" si="9"/>
        <v>48</v>
      </c>
      <c r="F58" s="153">
        <v>8</v>
      </c>
      <c r="G58" s="153">
        <f>SUM(M58:R58)-F58</f>
        <v>40</v>
      </c>
      <c r="H58" s="153">
        <v>0</v>
      </c>
      <c r="I58" s="157">
        <v>40</v>
      </c>
      <c r="J58" s="153"/>
      <c r="K58" s="153"/>
      <c r="L58" s="199"/>
      <c r="M58" s="218"/>
      <c r="N58" s="153"/>
      <c r="O58" s="153"/>
      <c r="P58" s="153"/>
      <c r="Q58" s="153">
        <v>48</v>
      </c>
      <c r="R58" s="153"/>
    </row>
    <row r="59" spans="1:18" ht="27.75" customHeight="1">
      <c r="A59" s="153" t="s">
        <v>136</v>
      </c>
      <c r="B59" s="154" t="s">
        <v>35</v>
      </c>
      <c r="C59" s="19" t="s">
        <v>166</v>
      </c>
      <c r="D59" s="19" t="s">
        <v>129</v>
      </c>
      <c r="E59" s="153">
        <f t="shared" si="9"/>
        <v>68</v>
      </c>
      <c r="F59" s="153">
        <v>8</v>
      </c>
      <c r="G59" s="153">
        <f>SUM(M59:R59)-F59</f>
        <v>60</v>
      </c>
      <c r="H59" s="153">
        <f>G59-I59</f>
        <v>24</v>
      </c>
      <c r="I59" s="153">
        <v>36</v>
      </c>
      <c r="J59" s="158"/>
      <c r="K59" s="158"/>
      <c r="L59" s="199"/>
      <c r="M59" s="219"/>
      <c r="N59" s="153"/>
      <c r="O59" s="153"/>
      <c r="P59" s="153">
        <v>34</v>
      </c>
      <c r="Q59" s="153">
        <v>34</v>
      </c>
      <c r="R59" s="159"/>
    </row>
    <row r="60" spans="1:18" ht="27.75" customHeight="1">
      <c r="A60" s="153" t="s">
        <v>137</v>
      </c>
      <c r="B60" s="154" t="s">
        <v>169</v>
      </c>
      <c r="C60" s="19" t="s">
        <v>124</v>
      </c>
      <c r="D60" s="19" t="s">
        <v>125</v>
      </c>
      <c r="E60" s="153">
        <f t="shared" si="9"/>
        <v>32</v>
      </c>
      <c r="F60" s="153"/>
      <c r="G60" s="153">
        <f>SUM(M60:R60)</f>
        <v>32</v>
      </c>
      <c r="H60" s="153">
        <f>G60-I60</f>
        <v>28</v>
      </c>
      <c r="I60" s="153">
        <v>4</v>
      </c>
      <c r="J60" s="153"/>
      <c r="K60" s="153"/>
      <c r="L60" s="199"/>
      <c r="M60" s="218">
        <v>32</v>
      </c>
      <c r="N60" s="153"/>
      <c r="O60" s="153"/>
      <c r="P60" s="153"/>
      <c r="Q60" s="153"/>
      <c r="R60" s="153"/>
    </row>
    <row r="61" spans="1:18" ht="27.75" customHeight="1">
      <c r="A61" s="153" t="s">
        <v>138</v>
      </c>
      <c r="B61" s="155" t="s">
        <v>63</v>
      </c>
      <c r="C61" s="42" t="s">
        <v>140</v>
      </c>
      <c r="D61" s="42" t="s">
        <v>141</v>
      </c>
      <c r="E61" s="153">
        <f t="shared" si="9"/>
        <v>68</v>
      </c>
      <c r="F61" s="153">
        <v>8</v>
      </c>
      <c r="G61" s="153">
        <f>SUM(M61:R61)-F61</f>
        <v>60</v>
      </c>
      <c r="H61" s="153">
        <f>G61-I61</f>
        <v>30</v>
      </c>
      <c r="I61" s="153">
        <v>30</v>
      </c>
      <c r="J61" s="153"/>
      <c r="K61" s="153"/>
      <c r="L61" s="199"/>
      <c r="M61" s="217"/>
      <c r="N61" s="153"/>
      <c r="O61" s="153"/>
      <c r="P61" s="153"/>
      <c r="Q61" s="153">
        <v>68</v>
      </c>
      <c r="R61" s="153"/>
    </row>
    <row r="62" spans="1:18" ht="27.75" customHeight="1">
      <c r="A62" s="153" t="s">
        <v>178</v>
      </c>
      <c r="B62" s="156" t="s">
        <v>31</v>
      </c>
      <c r="C62" s="43" t="s">
        <v>130</v>
      </c>
      <c r="D62" s="43" t="s">
        <v>141</v>
      </c>
      <c r="E62" s="153">
        <f t="shared" si="9"/>
        <v>68</v>
      </c>
      <c r="F62" s="153"/>
      <c r="G62" s="153">
        <f>SUM(M62:R62)</f>
        <v>68</v>
      </c>
      <c r="H62" s="159"/>
      <c r="I62" s="160">
        <f>G62</f>
        <v>68</v>
      </c>
      <c r="J62" s="159"/>
      <c r="K62" s="159"/>
      <c r="L62" s="200"/>
      <c r="M62" s="220"/>
      <c r="N62" s="159"/>
      <c r="O62" s="159"/>
      <c r="P62" s="160">
        <v>34</v>
      </c>
      <c r="Q62" s="160">
        <v>34</v>
      </c>
      <c r="R62" s="153"/>
    </row>
    <row r="63" spans="1:18" ht="30" customHeight="1">
      <c r="A63" s="187" t="s">
        <v>36</v>
      </c>
      <c r="B63" s="188" t="s">
        <v>37</v>
      </c>
      <c r="C63" s="244" t="s">
        <v>193</v>
      </c>
      <c r="D63" s="245"/>
      <c r="E63" s="189">
        <f>E64+E68</f>
        <v>1700</v>
      </c>
      <c r="F63" s="189">
        <f>F64+F68</f>
        <v>40</v>
      </c>
      <c r="G63" s="189">
        <f>G64+G68</f>
        <v>1660</v>
      </c>
      <c r="H63" s="189">
        <f aca="true" t="shared" si="10" ref="H63:R63">H64+H68</f>
        <v>142</v>
      </c>
      <c r="I63" s="189">
        <f t="shared" si="10"/>
        <v>130</v>
      </c>
      <c r="J63" s="189">
        <f t="shared" si="10"/>
        <v>1368</v>
      </c>
      <c r="K63" s="189">
        <f t="shared" si="10"/>
        <v>20</v>
      </c>
      <c r="L63" s="201">
        <f t="shared" si="10"/>
        <v>80</v>
      </c>
      <c r="M63" s="221">
        <f t="shared" si="10"/>
        <v>106</v>
      </c>
      <c r="N63" s="189">
        <f t="shared" si="10"/>
        <v>186</v>
      </c>
      <c r="O63" s="189">
        <f t="shared" si="10"/>
        <v>54</v>
      </c>
      <c r="P63" s="189">
        <f t="shared" si="10"/>
        <v>254</v>
      </c>
      <c r="Q63" s="189">
        <f t="shared" si="10"/>
        <v>596</v>
      </c>
      <c r="R63" s="189">
        <f t="shared" si="10"/>
        <v>504</v>
      </c>
    </row>
    <row r="64" spans="1:18" ht="30" customHeight="1">
      <c r="A64" s="167" t="s">
        <v>38</v>
      </c>
      <c r="B64" s="168" t="s">
        <v>83</v>
      </c>
      <c r="C64" s="64"/>
      <c r="D64" s="65" t="s">
        <v>191</v>
      </c>
      <c r="E64" s="170">
        <f>E65+E66+E67</f>
        <v>816</v>
      </c>
      <c r="F64" s="170">
        <f>F65+F66+F67</f>
        <v>20</v>
      </c>
      <c r="G64" s="170">
        <f>G65+G66+G67</f>
        <v>796</v>
      </c>
      <c r="H64" s="170">
        <f aca="true" t="shared" si="11" ref="H64:R64">H65+H66+H67</f>
        <v>66</v>
      </c>
      <c r="I64" s="170">
        <f t="shared" si="11"/>
        <v>72</v>
      </c>
      <c r="J64" s="170">
        <f t="shared" si="11"/>
        <v>648</v>
      </c>
      <c r="K64" s="170">
        <f t="shared" si="11"/>
        <v>10</v>
      </c>
      <c r="L64" s="202">
        <f t="shared" si="11"/>
        <v>32</v>
      </c>
      <c r="M64" s="222">
        <f t="shared" si="11"/>
        <v>106</v>
      </c>
      <c r="N64" s="170">
        <f t="shared" si="11"/>
        <v>186</v>
      </c>
      <c r="O64" s="170">
        <f t="shared" si="11"/>
        <v>54</v>
      </c>
      <c r="P64" s="170">
        <f t="shared" si="11"/>
        <v>254</v>
      </c>
      <c r="Q64" s="170">
        <f t="shared" si="11"/>
        <v>216</v>
      </c>
      <c r="R64" s="170">
        <f t="shared" si="11"/>
        <v>0</v>
      </c>
    </row>
    <row r="65" spans="1:18" ht="30" customHeight="1">
      <c r="A65" s="157" t="s">
        <v>39</v>
      </c>
      <c r="B65" s="161" t="s">
        <v>84</v>
      </c>
      <c r="C65" s="42" t="s">
        <v>165</v>
      </c>
      <c r="D65" s="42" t="s">
        <v>108</v>
      </c>
      <c r="E65" s="157">
        <f>SUM(F65:G65)</f>
        <v>168</v>
      </c>
      <c r="F65" s="157">
        <v>20</v>
      </c>
      <c r="G65" s="153">
        <f>SUM(M65:R65)-F65</f>
        <v>148</v>
      </c>
      <c r="H65" s="157">
        <f>G65-I65-K65</f>
        <v>66</v>
      </c>
      <c r="I65" s="157">
        <v>72</v>
      </c>
      <c r="J65" s="157"/>
      <c r="K65" s="157">
        <v>10</v>
      </c>
      <c r="L65" s="203">
        <v>8</v>
      </c>
      <c r="M65" s="223">
        <v>34</v>
      </c>
      <c r="N65" s="157">
        <v>78</v>
      </c>
      <c r="O65" s="157">
        <v>18</v>
      </c>
      <c r="P65" s="157">
        <v>38</v>
      </c>
      <c r="Q65" s="157"/>
      <c r="R65" s="157"/>
    </row>
    <row r="66" spans="1:18" ht="30" customHeight="1">
      <c r="A66" s="162" t="s">
        <v>40</v>
      </c>
      <c r="B66" s="163" t="s">
        <v>5</v>
      </c>
      <c r="C66" s="239" t="s">
        <v>140</v>
      </c>
      <c r="D66" s="106" t="s">
        <v>192</v>
      </c>
      <c r="E66" s="162">
        <f aca="true" t="shared" si="12" ref="E66:E71">SUM(F66:G66)</f>
        <v>288</v>
      </c>
      <c r="F66" s="162"/>
      <c r="G66" s="162">
        <f aca="true" t="shared" si="13" ref="G66:G71">SUM(M66:R66)</f>
        <v>288</v>
      </c>
      <c r="H66" s="162"/>
      <c r="I66" s="162"/>
      <c r="J66" s="162">
        <f>M66+N66+O66+P66+Q66+R66</f>
        <v>288</v>
      </c>
      <c r="K66" s="162"/>
      <c r="L66" s="204"/>
      <c r="M66" s="224">
        <v>72</v>
      </c>
      <c r="N66" s="162">
        <v>108</v>
      </c>
      <c r="O66" s="162">
        <v>36</v>
      </c>
      <c r="P66" s="162">
        <v>72</v>
      </c>
      <c r="Q66" s="162"/>
      <c r="R66" s="166"/>
    </row>
    <row r="67" spans="1:18" ht="30" customHeight="1">
      <c r="A67" s="164" t="s">
        <v>41</v>
      </c>
      <c r="B67" s="165" t="s">
        <v>42</v>
      </c>
      <c r="C67" s="240"/>
      <c r="D67" s="190" t="s">
        <v>192</v>
      </c>
      <c r="E67" s="164">
        <f t="shared" si="12"/>
        <v>360</v>
      </c>
      <c r="F67" s="164"/>
      <c r="G67" s="164">
        <f t="shared" si="13"/>
        <v>360</v>
      </c>
      <c r="H67" s="164"/>
      <c r="I67" s="164"/>
      <c r="J67" s="164">
        <f>M67+N67+O67+P67+Q67+R67</f>
        <v>360</v>
      </c>
      <c r="K67" s="164"/>
      <c r="L67" s="205">
        <v>24</v>
      </c>
      <c r="M67" s="225"/>
      <c r="N67" s="164"/>
      <c r="O67" s="164"/>
      <c r="P67" s="164">
        <v>144</v>
      </c>
      <c r="Q67" s="164">
        <v>216</v>
      </c>
      <c r="R67" s="164"/>
    </row>
    <row r="68" spans="1:18" ht="37.5">
      <c r="A68" s="167" t="s">
        <v>43</v>
      </c>
      <c r="B68" s="168" t="s">
        <v>85</v>
      </c>
      <c r="C68" s="64"/>
      <c r="D68" s="107" t="s">
        <v>179</v>
      </c>
      <c r="E68" s="169">
        <f t="shared" si="12"/>
        <v>884</v>
      </c>
      <c r="F68" s="170">
        <f>F69+F70+F71</f>
        <v>20</v>
      </c>
      <c r="G68" s="170">
        <f>G69+G70+G71</f>
        <v>864</v>
      </c>
      <c r="H68" s="170">
        <f aca="true" t="shared" si="14" ref="H68:R68">H69+H70+H71</f>
        <v>76</v>
      </c>
      <c r="I68" s="170">
        <f t="shared" si="14"/>
        <v>58</v>
      </c>
      <c r="J68" s="170">
        <f t="shared" si="14"/>
        <v>720</v>
      </c>
      <c r="K68" s="170">
        <f t="shared" si="14"/>
        <v>10</v>
      </c>
      <c r="L68" s="202">
        <f t="shared" si="14"/>
        <v>48</v>
      </c>
      <c r="M68" s="222">
        <f t="shared" si="14"/>
        <v>0</v>
      </c>
      <c r="N68" s="170">
        <f t="shared" si="14"/>
        <v>0</v>
      </c>
      <c r="O68" s="170">
        <f t="shared" si="14"/>
        <v>0</v>
      </c>
      <c r="P68" s="170">
        <f t="shared" si="14"/>
        <v>0</v>
      </c>
      <c r="Q68" s="170">
        <f t="shared" si="14"/>
        <v>380</v>
      </c>
      <c r="R68" s="170">
        <f t="shared" si="14"/>
        <v>504</v>
      </c>
    </row>
    <row r="69" spans="1:18" ht="30" customHeight="1">
      <c r="A69" s="166" t="s">
        <v>44</v>
      </c>
      <c r="B69" s="161" t="s">
        <v>86</v>
      </c>
      <c r="C69" s="19" t="s">
        <v>107</v>
      </c>
      <c r="D69" s="108" t="s">
        <v>151</v>
      </c>
      <c r="E69" s="157">
        <f t="shared" si="12"/>
        <v>164</v>
      </c>
      <c r="F69" s="153">
        <v>20</v>
      </c>
      <c r="G69" s="153">
        <f>SUM(M69:R69)-F69</f>
        <v>144</v>
      </c>
      <c r="H69" s="157">
        <f>G69-I69-K69</f>
        <v>76</v>
      </c>
      <c r="I69" s="166">
        <v>58</v>
      </c>
      <c r="J69" s="166"/>
      <c r="K69" s="166">
        <v>10</v>
      </c>
      <c r="L69" s="206">
        <v>12</v>
      </c>
      <c r="M69" s="226"/>
      <c r="N69" s="166"/>
      <c r="O69" s="166"/>
      <c r="P69" s="166"/>
      <c r="Q69" s="166">
        <v>164</v>
      </c>
      <c r="R69" s="166"/>
    </row>
    <row r="70" spans="1:18" ht="30" customHeight="1">
      <c r="A70" s="162" t="s">
        <v>45</v>
      </c>
      <c r="B70" s="163" t="s">
        <v>5</v>
      </c>
      <c r="C70" s="47" t="s">
        <v>140</v>
      </c>
      <c r="D70" s="47" t="s">
        <v>141</v>
      </c>
      <c r="E70" s="162">
        <f t="shared" si="12"/>
        <v>216</v>
      </c>
      <c r="F70" s="162"/>
      <c r="G70" s="162">
        <f t="shared" si="13"/>
        <v>216</v>
      </c>
      <c r="H70" s="162"/>
      <c r="I70" s="162"/>
      <c r="J70" s="162">
        <f>M70+N70+O70+P70+Q70+R70</f>
        <v>216</v>
      </c>
      <c r="K70" s="162"/>
      <c r="L70" s="204"/>
      <c r="M70" s="224"/>
      <c r="N70" s="162"/>
      <c r="O70" s="162"/>
      <c r="P70" s="162"/>
      <c r="Q70" s="162">
        <v>216</v>
      </c>
      <c r="R70" s="162"/>
    </row>
    <row r="71" spans="1:18" ht="30" customHeight="1">
      <c r="A71" s="164" t="s">
        <v>46</v>
      </c>
      <c r="B71" s="165" t="s">
        <v>42</v>
      </c>
      <c r="C71" s="59" t="s">
        <v>145</v>
      </c>
      <c r="D71" s="59" t="s">
        <v>141</v>
      </c>
      <c r="E71" s="164">
        <f t="shared" si="12"/>
        <v>504</v>
      </c>
      <c r="F71" s="164"/>
      <c r="G71" s="164">
        <f t="shared" si="13"/>
        <v>504</v>
      </c>
      <c r="H71" s="164"/>
      <c r="I71" s="164"/>
      <c r="J71" s="162">
        <f>M71+N71+O71+P71+Q71+R71</f>
        <v>504</v>
      </c>
      <c r="K71" s="164"/>
      <c r="L71" s="205">
        <v>36</v>
      </c>
      <c r="M71" s="225"/>
      <c r="N71" s="164"/>
      <c r="O71" s="164"/>
      <c r="P71" s="164"/>
      <c r="Q71" s="164"/>
      <c r="R71" s="164">
        <v>504</v>
      </c>
    </row>
    <row r="72" spans="1:18" ht="30" customHeight="1">
      <c r="A72" s="157"/>
      <c r="B72" s="233" t="s">
        <v>214</v>
      </c>
      <c r="C72" s="42"/>
      <c r="D72" s="42"/>
      <c r="E72" s="157">
        <f>M72+N72+O72+P72+Q72+R72</f>
        <v>2808</v>
      </c>
      <c r="F72" s="157"/>
      <c r="G72" s="157"/>
      <c r="H72" s="157"/>
      <c r="I72" s="157"/>
      <c r="J72" s="157"/>
      <c r="K72" s="157"/>
      <c r="L72" s="203"/>
      <c r="M72" s="223">
        <f aca="true" t="shared" si="15" ref="M72:R72">M34+M55+M65+M69</f>
        <v>540</v>
      </c>
      <c r="N72" s="223">
        <f t="shared" si="15"/>
        <v>756</v>
      </c>
      <c r="O72" s="223">
        <f t="shared" si="15"/>
        <v>540</v>
      </c>
      <c r="P72" s="223">
        <f t="shared" si="15"/>
        <v>576</v>
      </c>
      <c r="Q72" s="223">
        <f t="shared" si="15"/>
        <v>396</v>
      </c>
      <c r="R72" s="223">
        <f t="shared" si="15"/>
        <v>0</v>
      </c>
    </row>
    <row r="73" spans="1:18" ht="30" customHeight="1">
      <c r="A73" s="157"/>
      <c r="B73" s="233" t="s">
        <v>215</v>
      </c>
      <c r="C73" s="42"/>
      <c r="D73" s="42"/>
      <c r="E73" s="157">
        <f>M73+N73+O73+P73+Q73+R73</f>
        <v>1368</v>
      </c>
      <c r="F73" s="157"/>
      <c r="G73" s="157"/>
      <c r="H73" s="157"/>
      <c r="I73" s="157"/>
      <c r="J73" s="157"/>
      <c r="K73" s="157"/>
      <c r="L73" s="203"/>
      <c r="M73" s="223">
        <f aca="true" t="shared" si="16" ref="M73:R73">M66+M67+M70+M71</f>
        <v>72</v>
      </c>
      <c r="N73" s="223">
        <f t="shared" si="16"/>
        <v>108</v>
      </c>
      <c r="O73" s="223">
        <f t="shared" si="16"/>
        <v>36</v>
      </c>
      <c r="P73" s="223">
        <f t="shared" si="16"/>
        <v>216</v>
      </c>
      <c r="Q73" s="223">
        <f t="shared" si="16"/>
        <v>432</v>
      </c>
      <c r="R73" s="223">
        <f t="shared" si="16"/>
        <v>504</v>
      </c>
    </row>
    <row r="74" spans="1:18" ht="30" customHeight="1">
      <c r="A74" s="157"/>
      <c r="B74" s="233" t="s">
        <v>216</v>
      </c>
      <c r="C74" s="42"/>
      <c r="D74" s="42"/>
      <c r="E74" s="157">
        <f>E72+E73</f>
        <v>4176</v>
      </c>
      <c r="F74" s="157"/>
      <c r="G74" s="157"/>
      <c r="H74" s="157"/>
      <c r="I74" s="157"/>
      <c r="J74" s="157"/>
      <c r="K74" s="157"/>
      <c r="L74" s="203"/>
      <c r="M74" s="223">
        <f aca="true" t="shared" si="17" ref="M74:R74">M72+M73</f>
        <v>612</v>
      </c>
      <c r="N74" s="223">
        <f t="shared" si="17"/>
        <v>864</v>
      </c>
      <c r="O74" s="223">
        <f t="shared" si="17"/>
        <v>576</v>
      </c>
      <c r="P74" s="223">
        <f t="shared" si="17"/>
        <v>792</v>
      </c>
      <c r="Q74" s="223">
        <f t="shared" si="17"/>
        <v>828</v>
      </c>
      <c r="R74" s="223">
        <f t="shared" si="17"/>
        <v>504</v>
      </c>
    </row>
    <row r="75" spans="1:18" ht="30" customHeight="1">
      <c r="A75" s="174"/>
      <c r="B75" s="175" t="s">
        <v>7</v>
      </c>
      <c r="C75" s="54"/>
      <c r="D75" s="55"/>
      <c r="E75" s="171">
        <f>M75+N75+O75+P75+Q75+R75</f>
        <v>180</v>
      </c>
      <c r="F75" s="171"/>
      <c r="G75" s="171">
        <f>O75+P75+Q75+R75+S75+T75</f>
        <v>180</v>
      </c>
      <c r="H75" s="171"/>
      <c r="I75" s="171"/>
      <c r="J75" s="171"/>
      <c r="K75" s="171"/>
      <c r="L75" s="207"/>
      <c r="M75" s="227"/>
      <c r="N75" s="171"/>
      <c r="O75" s="171">
        <v>36</v>
      </c>
      <c r="P75" s="171">
        <v>72</v>
      </c>
      <c r="Q75" s="171">
        <v>36</v>
      </c>
      <c r="R75" s="171">
        <v>36</v>
      </c>
    </row>
    <row r="76" spans="1:18" ht="30" customHeight="1">
      <c r="A76" s="48" t="s">
        <v>48</v>
      </c>
      <c r="B76" s="49" t="s">
        <v>205</v>
      </c>
      <c r="C76" s="50"/>
      <c r="D76" s="51"/>
      <c r="E76" s="172">
        <f>M76+N76+O76+Q76+R76</f>
        <v>72</v>
      </c>
      <c r="F76" s="172"/>
      <c r="G76" s="172">
        <v>72</v>
      </c>
      <c r="H76" s="172"/>
      <c r="I76" s="172"/>
      <c r="J76" s="172"/>
      <c r="K76" s="172"/>
      <c r="L76" s="208"/>
      <c r="M76" s="228"/>
      <c r="N76" s="172"/>
      <c r="O76" s="172"/>
      <c r="P76" s="172"/>
      <c r="Q76" s="172"/>
      <c r="R76" s="172">
        <v>72</v>
      </c>
    </row>
    <row r="77" spans="1:18" ht="30" customHeight="1">
      <c r="A77" s="109"/>
      <c r="B77" s="110" t="s">
        <v>19</v>
      </c>
      <c r="C77" s="111"/>
      <c r="D77" s="56"/>
      <c r="E77" s="173"/>
      <c r="F77" s="157">
        <f>SUM(L77:Q77)</f>
        <v>72</v>
      </c>
      <c r="G77" s="157"/>
      <c r="H77" s="173"/>
      <c r="I77" s="173"/>
      <c r="J77" s="173"/>
      <c r="K77" s="173"/>
      <c r="L77" s="209"/>
      <c r="M77" s="229"/>
      <c r="N77" s="173">
        <v>10</v>
      </c>
      <c r="O77" s="173">
        <v>0</v>
      </c>
      <c r="P77" s="173">
        <v>14</v>
      </c>
      <c r="Q77" s="173">
        <v>48</v>
      </c>
      <c r="R77" s="173"/>
    </row>
    <row r="78" spans="1:18" ht="30" customHeight="1">
      <c r="A78" s="122"/>
      <c r="B78" s="123" t="s">
        <v>47</v>
      </c>
      <c r="C78" s="255" t="s">
        <v>207</v>
      </c>
      <c r="D78" s="255"/>
      <c r="E78" s="124">
        <f aca="true" t="shared" si="18" ref="E78:R78">E34+E55+E63+E75+E76</f>
        <v>4428</v>
      </c>
      <c r="F78" s="30">
        <f t="shared" si="18"/>
        <v>72</v>
      </c>
      <c r="G78" s="30">
        <f t="shared" si="18"/>
        <v>4356</v>
      </c>
      <c r="H78" s="30">
        <f t="shared" si="18"/>
        <v>1269</v>
      </c>
      <c r="I78" s="30">
        <f t="shared" si="18"/>
        <v>1387</v>
      </c>
      <c r="J78" s="30">
        <f t="shared" si="18"/>
        <v>1368</v>
      </c>
      <c r="K78" s="30">
        <f t="shared" si="18"/>
        <v>80</v>
      </c>
      <c r="L78" s="210">
        <f t="shared" si="18"/>
        <v>180</v>
      </c>
      <c r="M78" s="230">
        <f t="shared" si="18"/>
        <v>612</v>
      </c>
      <c r="N78" s="30">
        <f t="shared" si="18"/>
        <v>864</v>
      </c>
      <c r="O78" s="30">
        <f t="shared" si="18"/>
        <v>612</v>
      </c>
      <c r="P78" s="30">
        <f t="shared" si="18"/>
        <v>864</v>
      </c>
      <c r="Q78" s="30">
        <f t="shared" si="18"/>
        <v>864</v>
      </c>
      <c r="R78" s="30">
        <f t="shared" si="18"/>
        <v>612</v>
      </c>
    </row>
    <row r="79" spans="1:18" ht="15.75" customHeight="1">
      <c r="A79" s="125" t="s">
        <v>204</v>
      </c>
      <c r="B79" s="126"/>
      <c r="C79" s="127"/>
      <c r="D79" s="128"/>
      <c r="E79" s="129"/>
      <c r="F79" s="120"/>
      <c r="G79" s="120"/>
      <c r="H79" s="120"/>
      <c r="I79" s="120"/>
      <c r="J79" s="120"/>
      <c r="K79" s="120"/>
      <c r="L79" s="120"/>
      <c r="M79" s="120"/>
      <c r="N79" s="120"/>
      <c r="O79" s="120"/>
      <c r="P79" s="120"/>
      <c r="Q79" s="120"/>
      <c r="R79" s="121"/>
    </row>
    <row r="80" spans="1:18" ht="25.5" customHeight="1">
      <c r="A80" s="130"/>
      <c r="B80" s="119" t="s">
        <v>203</v>
      </c>
      <c r="C80" s="6"/>
      <c r="D80" s="6"/>
      <c r="E80" s="131"/>
      <c r="F80" s="269" t="s">
        <v>14</v>
      </c>
      <c r="G80" s="267" t="s">
        <v>49</v>
      </c>
      <c r="H80" s="267"/>
      <c r="I80" s="267"/>
      <c r="J80" s="267"/>
      <c r="K80" s="267"/>
      <c r="L80" s="236">
        <f>SUM(M80:R80)</f>
        <v>2808</v>
      </c>
      <c r="M80" s="153">
        <f aca="true" t="shared" si="19" ref="M80:R80">M34+M55+M65+M69</f>
        <v>540</v>
      </c>
      <c r="N80" s="153">
        <f t="shared" si="19"/>
        <v>756</v>
      </c>
      <c r="O80" s="153">
        <f t="shared" si="19"/>
        <v>540</v>
      </c>
      <c r="P80" s="153">
        <f t="shared" si="19"/>
        <v>576</v>
      </c>
      <c r="Q80" s="153">
        <f t="shared" si="19"/>
        <v>396</v>
      </c>
      <c r="R80" s="153">
        <f t="shared" si="19"/>
        <v>0</v>
      </c>
    </row>
    <row r="81" spans="1:18" ht="19.5" customHeight="1">
      <c r="A81" s="130"/>
      <c r="B81" s="6"/>
      <c r="C81" s="6"/>
      <c r="D81" s="6"/>
      <c r="E81" s="131"/>
      <c r="F81" s="269"/>
      <c r="G81" s="267" t="s">
        <v>50</v>
      </c>
      <c r="H81" s="267"/>
      <c r="I81" s="267"/>
      <c r="J81" s="267"/>
      <c r="K81" s="267"/>
      <c r="L81" s="236">
        <f aca="true" t="shared" si="20" ref="L81:L88">SUM(M81:R81)</f>
        <v>504</v>
      </c>
      <c r="M81" s="153">
        <f aca="true" t="shared" si="21" ref="M81:R82">M66+M70</f>
        <v>72</v>
      </c>
      <c r="N81" s="153">
        <f t="shared" si="21"/>
        <v>108</v>
      </c>
      <c r="O81" s="153">
        <f t="shared" si="21"/>
        <v>36</v>
      </c>
      <c r="P81" s="153">
        <f t="shared" si="21"/>
        <v>72</v>
      </c>
      <c r="Q81" s="153">
        <f t="shared" si="21"/>
        <v>216</v>
      </c>
      <c r="R81" s="153">
        <f t="shared" si="21"/>
        <v>0</v>
      </c>
    </row>
    <row r="82" spans="1:18" ht="26.25" customHeight="1">
      <c r="A82" s="116" t="s">
        <v>200</v>
      </c>
      <c r="B82" s="112"/>
      <c r="C82" s="112"/>
      <c r="D82" s="112"/>
      <c r="E82" s="117"/>
      <c r="F82" s="270"/>
      <c r="G82" s="267" t="s">
        <v>51</v>
      </c>
      <c r="H82" s="267"/>
      <c r="I82" s="267"/>
      <c r="J82" s="267"/>
      <c r="K82" s="267"/>
      <c r="L82" s="236">
        <f t="shared" si="20"/>
        <v>864</v>
      </c>
      <c r="M82" s="153">
        <f t="shared" si="21"/>
        <v>0</v>
      </c>
      <c r="N82" s="153">
        <f t="shared" si="21"/>
        <v>0</v>
      </c>
      <c r="O82" s="153">
        <f t="shared" si="21"/>
        <v>0</v>
      </c>
      <c r="P82" s="153">
        <f t="shared" si="21"/>
        <v>144</v>
      </c>
      <c r="Q82" s="153">
        <f t="shared" si="21"/>
        <v>216</v>
      </c>
      <c r="R82" s="153">
        <f t="shared" si="21"/>
        <v>504</v>
      </c>
    </row>
    <row r="83" spans="1:18" ht="21" customHeight="1">
      <c r="A83" s="115" t="s">
        <v>201</v>
      </c>
      <c r="B83" s="114"/>
      <c r="C83" s="114"/>
      <c r="D83" s="114"/>
      <c r="E83" s="118"/>
      <c r="F83" s="270"/>
      <c r="G83" s="268" t="s">
        <v>79</v>
      </c>
      <c r="H83" s="268"/>
      <c r="I83" s="268"/>
      <c r="J83" s="268"/>
      <c r="K83" s="268"/>
      <c r="L83" s="236">
        <f t="shared" si="20"/>
        <v>180</v>
      </c>
      <c r="M83" s="153">
        <f aca="true" t="shared" si="22" ref="M83:R84">M75</f>
        <v>0</v>
      </c>
      <c r="N83" s="153">
        <f t="shared" si="22"/>
        <v>0</v>
      </c>
      <c r="O83" s="153">
        <f t="shared" si="22"/>
        <v>36</v>
      </c>
      <c r="P83" s="153">
        <f t="shared" si="22"/>
        <v>72</v>
      </c>
      <c r="Q83" s="153">
        <f t="shared" si="22"/>
        <v>36</v>
      </c>
      <c r="R83" s="153">
        <f t="shared" si="22"/>
        <v>36</v>
      </c>
    </row>
    <row r="84" spans="1:18" ht="15.75" customHeight="1">
      <c r="A84" s="115" t="s">
        <v>202</v>
      </c>
      <c r="B84" s="114"/>
      <c r="C84" s="114"/>
      <c r="D84" s="114"/>
      <c r="E84" s="118"/>
      <c r="F84" s="270"/>
      <c r="G84" s="268" t="s">
        <v>88</v>
      </c>
      <c r="H84" s="268"/>
      <c r="I84" s="268"/>
      <c r="J84" s="268"/>
      <c r="K84" s="268"/>
      <c r="L84" s="236">
        <f t="shared" si="20"/>
        <v>72</v>
      </c>
      <c r="M84" s="153">
        <f t="shared" si="22"/>
        <v>0</v>
      </c>
      <c r="N84" s="153">
        <f t="shared" si="22"/>
        <v>0</v>
      </c>
      <c r="O84" s="153">
        <f t="shared" si="22"/>
        <v>0</v>
      </c>
      <c r="P84" s="153">
        <f t="shared" si="22"/>
        <v>0</v>
      </c>
      <c r="Q84" s="153">
        <f t="shared" si="22"/>
        <v>0</v>
      </c>
      <c r="R84" s="153">
        <f t="shared" si="22"/>
        <v>72</v>
      </c>
    </row>
    <row r="85" spans="1:18" ht="18.75">
      <c r="A85" s="113"/>
      <c r="B85" s="114"/>
      <c r="C85" s="114"/>
      <c r="D85" s="114"/>
      <c r="E85" s="118"/>
      <c r="F85" s="270"/>
      <c r="G85" s="246" t="s">
        <v>52</v>
      </c>
      <c r="H85" s="246"/>
      <c r="I85" s="246"/>
      <c r="J85" s="246"/>
      <c r="K85" s="246"/>
      <c r="L85" s="236">
        <f t="shared" si="20"/>
        <v>7</v>
      </c>
      <c r="M85" s="166">
        <v>0</v>
      </c>
      <c r="N85" s="166">
        <v>0</v>
      </c>
      <c r="O85" s="166">
        <v>1</v>
      </c>
      <c r="P85" s="166">
        <v>3</v>
      </c>
      <c r="Q85" s="166">
        <v>2</v>
      </c>
      <c r="R85" s="166">
        <v>1</v>
      </c>
    </row>
    <row r="86" spans="1:18" ht="18.75">
      <c r="A86" s="271"/>
      <c r="B86" s="254"/>
      <c r="C86" s="254"/>
      <c r="D86" s="254"/>
      <c r="E86" s="272"/>
      <c r="F86" s="270"/>
      <c r="G86" s="246" t="s">
        <v>53</v>
      </c>
      <c r="H86" s="246"/>
      <c r="I86" s="246"/>
      <c r="J86" s="246"/>
      <c r="K86" s="246"/>
      <c r="L86" s="236">
        <f t="shared" si="20"/>
        <v>21</v>
      </c>
      <c r="M86" s="166">
        <v>3</v>
      </c>
      <c r="N86" s="166">
        <v>1</v>
      </c>
      <c r="O86" s="166">
        <v>3</v>
      </c>
      <c r="P86" s="166">
        <v>7</v>
      </c>
      <c r="Q86" s="166">
        <v>6</v>
      </c>
      <c r="R86" s="166">
        <v>1</v>
      </c>
    </row>
    <row r="87" spans="1:18" ht="18.75">
      <c r="A87" s="271"/>
      <c r="B87" s="254"/>
      <c r="C87" s="254"/>
      <c r="D87" s="254"/>
      <c r="E87" s="272"/>
      <c r="F87" s="270"/>
      <c r="G87" s="246" t="s">
        <v>91</v>
      </c>
      <c r="H87" s="246"/>
      <c r="I87" s="246"/>
      <c r="J87" s="246"/>
      <c r="K87" s="246"/>
      <c r="L87" s="236">
        <f t="shared" si="20"/>
        <v>0</v>
      </c>
      <c r="M87" s="166" t="s">
        <v>195</v>
      </c>
      <c r="N87" s="166" t="s">
        <v>195</v>
      </c>
      <c r="O87" s="166" t="s">
        <v>124</v>
      </c>
      <c r="P87" s="166" t="s">
        <v>195</v>
      </c>
      <c r="Q87" s="166" t="s">
        <v>124</v>
      </c>
      <c r="R87" s="237"/>
    </row>
    <row r="88" spans="1:18" ht="18.75">
      <c r="A88" s="273"/>
      <c r="B88" s="274"/>
      <c r="C88" s="274"/>
      <c r="D88" s="274"/>
      <c r="E88" s="275"/>
      <c r="F88" s="270"/>
      <c r="G88" s="276" t="s">
        <v>157</v>
      </c>
      <c r="H88" s="276"/>
      <c r="I88" s="276"/>
      <c r="J88" s="276"/>
      <c r="K88" s="276"/>
      <c r="L88" s="236">
        <f t="shared" si="20"/>
        <v>72</v>
      </c>
      <c r="M88" s="153"/>
      <c r="N88" s="153">
        <v>10</v>
      </c>
      <c r="O88" s="153">
        <v>4</v>
      </c>
      <c r="P88" s="153">
        <v>6</v>
      </c>
      <c r="Q88" s="153">
        <v>52</v>
      </c>
      <c r="R88" s="238"/>
    </row>
  </sheetData>
  <sheetProtection/>
  <mergeCells count="52">
    <mergeCell ref="G82:K82"/>
    <mergeCell ref="G83:K83"/>
    <mergeCell ref="F80:F88"/>
    <mergeCell ref="A86:E88"/>
    <mergeCell ref="G87:K87"/>
    <mergeCell ref="G88:K88"/>
    <mergeCell ref="G85:K85"/>
    <mergeCell ref="G80:K80"/>
    <mergeCell ref="G81:K81"/>
    <mergeCell ref="G84:K84"/>
    <mergeCell ref="B27:B32"/>
    <mergeCell ref="M27:R27"/>
    <mergeCell ref="E28:E32"/>
    <mergeCell ref="Q29:R29"/>
    <mergeCell ref="Q31:R31"/>
    <mergeCell ref="I30:I32"/>
    <mergeCell ref="C55:D55"/>
    <mergeCell ref="G29:G32"/>
    <mergeCell ref="H29:I29"/>
    <mergeCell ref="M31:N31"/>
    <mergeCell ref="L29:L32"/>
    <mergeCell ref="K29:K32"/>
    <mergeCell ref="A6:R6"/>
    <mergeCell ref="N20:O20"/>
    <mergeCell ref="C78:D78"/>
    <mergeCell ref="O31:P31"/>
    <mergeCell ref="A27:A32"/>
    <mergeCell ref="F28:F32"/>
    <mergeCell ref="M28:N28"/>
    <mergeCell ref="O28:P28"/>
    <mergeCell ref="H30:H32"/>
    <mergeCell ref="C34:D34"/>
    <mergeCell ref="G86:K86"/>
    <mergeCell ref="M29:N29"/>
    <mergeCell ref="O29:P29"/>
    <mergeCell ref="G28:L28"/>
    <mergeCell ref="J29:J32"/>
    <mergeCell ref="A7:R7"/>
    <mergeCell ref="A8:R8"/>
    <mergeCell ref="A9:R9"/>
    <mergeCell ref="A10:R10"/>
    <mergeCell ref="A11:R11"/>
    <mergeCell ref="C66:C67"/>
    <mergeCell ref="C41:C42"/>
    <mergeCell ref="E18:R18"/>
    <mergeCell ref="C45:C46"/>
    <mergeCell ref="D45:D46"/>
    <mergeCell ref="C27:D32"/>
    <mergeCell ref="D41:D42"/>
    <mergeCell ref="C63:D63"/>
    <mergeCell ref="Q28:R28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8" scale="5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4"/>
  <sheetViews>
    <sheetView view="pageBreakPreview" zoomScale="66" zoomScaleSheetLayoutView="66" zoomScalePageLayoutView="0" workbookViewId="0" topLeftCell="A22">
      <selection activeCell="R51" sqref="R51"/>
    </sheetView>
  </sheetViews>
  <sheetFormatPr defaultColWidth="11.57421875" defaultRowHeight="12.75"/>
  <cols>
    <col min="1" max="1" width="15.7109375" style="8" customWidth="1"/>
    <col min="2" max="2" width="70.57421875" style="8" customWidth="1"/>
    <col min="3" max="3" width="9.7109375" style="8" customWidth="1"/>
    <col min="4" max="4" width="8.140625" style="8" customWidth="1"/>
    <col min="5" max="5" width="7.7109375" style="8" customWidth="1"/>
    <col min="6" max="6" width="7.8515625" style="31" customWidth="1"/>
    <col min="7" max="7" width="11.28125" style="8" customWidth="1"/>
    <col min="8" max="8" width="10.421875" style="8" customWidth="1"/>
    <col min="9" max="9" width="10.7109375" style="8" customWidth="1"/>
    <col min="10" max="10" width="7.8515625" style="8" customWidth="1"/>
    <col min="11" max="11" width="8.140625" style="8" customWidth="1"/>
    <col min="12" max="12" width="8.28125" style="8" customWidth="1"/>
    <col min="13" max="18" width="7.7109375" style="8" customWidth="1"/>
    <col min="19" max="16384" width="11.57421875" style="8" customWidth="1"/>
  </cols>
  <sheetData>
    <row r="1" spans="1:18" ht="15.75">
      <c r="A1" s="4"/>
      <c r="B1" s="11"/>
      <c r="C1" s="11"/>
      <c r="D1" s="32"/>
      <c r="E1" s="32"/>
      <c r="F1" s="32"/>
      <c r="G1" s="32"/>
      <c r="H1" s="32"/>
      <c r="I1" s="33" t="s">
        <v>71</v>
      </c>
      <c r="J1" s="33"/>
      <c r="K1" s="33"/>
      <c r="L1" s="33"/>
      <c r="M1" s="32"/>
      <c r="N1" s="32"/>
      <c r="O1" s="32"/>
      <c r="P1" s="32"/>
      <c r="Q1" s="32"/>
      <c r="R1" s="5"/>
    </row>
    <row r="2" spans="1:18" ht="15.75">
      <c r="A2" s="4"/>
      <c r="B2" s="11"/>
      <c r="C2" s="11"/>
      <c r="D2" s="32"/>
      <c r="E2" s="32"/>
      <c r="F2" s="32"/>
      <c r="G2" s="32"/>
      <c r="H2" s="32"/>
      <c r="I2" s="33" t="s">
        <v>72</v>
      </c>
      <c r="J2" s="33"/>
      <c r="K2" s="33"/>
      <c r="L2" s="33"/>
      <c r="M2" s="32"/>
      <c r="N2" s="32"/>
      <c r="O2" s="32"/>
      <c r="P2" s="32"/>
      <c r="Q2" s="32"/>
      <c r="R2" s="5"/>
    </row>
    <row r="3" spans="1:18" ht="15.75">
      <c r="A3" s="4"/>
      <c r="B3" s="34"/>
      <c r="C3" s="34"/>
      <c r="D3" s="32"/>
      <c r="E3" s="32"/>
      <c r="F3" s="32"/>
      <c r="G3" s="32"/>
      <c r="H3" s="32"/>
      <c r="I3" s="33"/>
      <c r="J3" s="33"/>
      <c r="K3" s="33"/>
      <c r="L3" s="33"/>
      <c r="M3" s="32"/>
      <c r="N3" s="32"/>
      <c r="O3" s="32"/>
      <c r="P3" s="32"/>
      <c r="Q3" s="32"/>
      <c r="R3" s="5"/>
    </row>
    <row r="4" spans="1:18" ht="15.75">
      <c r="A4" s="4"/>
      <c r="B4" s="32"/>
      <c r="C4" s="32"/>
      <c r="D4" s="32"/>
      <c r="E4" s="32"/>
      <c r="F4" s="32"/>
      <c r="G4" s="32"/>
      <c r="H4" s="32"/>
      <c r="I4" s="33" t="s">
        <v>73</v>
      </c>
      <c r="J4" s="33"/>
      <c r="K4" s="33"/>
      <c r="L4" s="33"/>
      <c r="M4" s="32"/>
      <c r="N4" s="32"/>
      <c r="O4" s="32"/>
      <c r="P4" s="32"/>
      <c r="Q4" s="32"/>
      <c r="R4" s="5"/>
    </row>
    <row r="5" spans="1:18" ht="15.75">
      <c r="A5" s="4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5"/>
    </row>
    <row r="6" spans="1:18" ht="15.75">
      <c r="A6" s="253" t="s">
        <v>0</v>
      </c>
      <c r="B6" s="253"/>
      <c r="C6" s="253"/>
      <c r="D6" s="253"/>
      <c r="E6" s="253"/>
      <c r="F6" s="253"/>
      <c r="G6" s="253"/>
      <c r="H6" s="253"/>
      <c r="I6" s="253"/>
      <c r="J6" s="253"/>
      <c r="K6" s="253"/>
      <c r="L6" s="253"/>
      <c r="M6" s="253"/>
      <c r="N6" s="253"/>
      <c r="O6" s="253"/>
      <c r="P6" s="253"/>
      <c r="Q6" s="253"/>
      <c r="R6" s="253"/>
    </row>
    <row r="7" spans="1:18" ht="15.75">
      <c r="A7" s="249" t="s">
        <v>152</v>
      </c>
      <c r="B7" s="249"/>
      <c r="C7" s="249"/>
      <c r="D7" s="249"/>
      <c r="E7" s="249"/>
      <c r="F7" s="249"/>
      <c r="G7" s="249"/>
      <c r="H7" s="249"/>
      <c r="I7" s="249"/>
      <c r="J7" s="249"/>
      <c r="K7" s="249"/>
      <c r="L7" s="249"/>
      <c r="M7" s="249"/>
      <c r="N7" s="249"/>
      <c r="O7" s="249"/>
      <c r="P7" s="249"/>
      <c r="Q7" s="249"/>
      <c r="R7" s="249"/>
    </row>
    <row r="8" spans="1:18" ht="15.75">
      <c r="A8" s="250" t="s">
        <v>54</v>
      </c>
      <c r="B8" s="250"/>
      <c r="C8" s="250"/>
      <c r="D8" s="250"/>
      <c r="E8" s="250"/>
      <c r="F8" s="250"/>
      <c r="G8" s="250"/>
      <c r="H8" s="250"/>
      <c r="I8" s="250"/>
      <c r="J8" s="250"/>
      <c r="K8" s="250"/>
      <c r="L8" s="250"/>
      <c r="M8" s="250"/>
      <c r="N8" s="250"/>
      <c r="O8" s="250"/>
      <c r="P8" s="250"/>
      <c r="Q8" s="250"/>
      <c r="R8" s="250"/>
    </row>
    <row r="9" spans="1:18" ht="15.75">
      <c r="A9" s="250" t="s">
        <v>55</v>
      </c>
      <c r="B9" s="250"/>
      <c r="C9" s="250"/>
      <c r="D9" s="250"/>
      <c r="E9" s="250"/>
      <c r="F9" s="250"/>
      <c r="G9" s="250"/>
      <c r="H9" s="250"/>
      <c r="I9" s="250"/>
      <c r="J9" s="250"/>
      <c r="K9" s="250"/>
      <c r="L9" s="250"/>
      <c r="M9" s="250"/>
      <c r="N9" s="250"/>
      <c r="O9" s="250"/>
      <c r="P9" s="250"/>
      <c r="Q9" s="250"/>
      <c r="R9" s="250"/>
    </row>
    <row r="10" spans="1:18" ht="15.75">
      <c r="A10" s="251" t="s">
        <v>74</v>
      </c>
      <c r="B10" s="251"/>
      <c r="C10" s="251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</row>
    <row r="11" spans="1:18" ht="15.75">
      <c r="A11" s="252" t="s">
        <v>75</v>
      </c>
      <c r="B11" s="252"/>
      <c r="C11" s="252"/>
      <c r="D11" s="252"/>
      <c r="E11" s="252"/>
      <c r="F11" s="252"/>
      <c r="G11" s="252"/>
      <c r="H11" s="252"/>
      <c r="I11" s="252"/>
      <c r="J11" s="252"/>
      <c r="K11" s="252"/>
      <c r="L11" s="252"/>
      <c r="M11" s="252"/>
      <c r="N11" s="252"/>
      <c r="O11" s="252"/>
      <c r="P11" s="252"/>
      <c r="Q11" s="252"/>
      <c r="R11" s="252"/>
    </row>
    <row r="12" spans="1:18" ht="15.75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ht="12.75" customHeight="1">
      <c r="A13" s="5"/>
      <c r="B13" s="4"/>
      <c r="C13" s="4"/>
      <c r="D13" s="5"/>
      <c r="E13" s="7" t="s">
        <v>153</v>
      </c>
      <c r="F13" s="4"/>
      <c r="G13" s="9" t="s">
        <v>56</v>
      </c>
      <c r="H13" s="10"/>
      <c r="I13" s="10"/>
      <c r="J13" s="10"/>
      <c r="K13" s="10"/>
      <c r="L13" s="10"/>
      <c r="O13" s="5"/>
      <c r="P13" s="5"/>
      <c r="Q13" s="5"/>
      <c r="R13" s="5"/>
    </row>
    <row r="14" spans="1:18" ht="15.75">
      <c r="A14" s="5"/>
      <c r="B14" s="4"/>
      <c r="C14" s="4"/>
      <c r="D14" s="5"/>
      <c r="E14" s="7"/>
      <c r="F14" s="4"/>
      <c r="G14" s="8" t="s">
        <v>76</v>
      </c>
      <c r="H14" s="10"/>
      <c r="I14" s="10"/>
      <c r="J14" s="10"/>
      <c r="K14" s="10"/>
      <c r="L14" s="10"/>
      <c r="O14" s="5"/>
      <c r="P14" s="5"/>
      <c r="Q14" s="5"/>
      <c r="R14" s="5"/>
    </row>
    <row r="15" spans="1:17" ht="15.75">
      <c r="A15" s="5"/>
      <c r="B15" s="4"/>
      <c r="C15" s="4"/>
      <c r="D15" s="5"/>
      <c r="E15" s="8" t="s">
        <v>1</v>
      </c>
      <c r="F15" s="4"/>
      <c r="G15" s="4"/>
      <c r="H15" s="5"/>
      <c r="I15" s="5"/>
      <c r="J15" s="5"/>
      <c r="K15" s="5"/>
      <c r="L15" s="5"/>
      <c r="N15" s="5"/>
      <c r="O15" s="5"/>
      <c r="P15" s="5"/>
      <c r="Q15" s="5"/>
    </row>
    <row r="16" spans="1:17" ht="15.75">
      <c r="A16" s="5"/>
      <c r="B16" s="4"/>
      <c r="C16" s="4"/>
      <c r="D16" s="5"/>
      <c r="E16" s="8" t="s">
        <v>154</v>
      </c>
      <c r="F16" s="4"/>
      <c r="G16" s="4"/>
      <c r="H16" s="5"/>
      <c r="I16" s="5"/>
      <c r="J16" s="5"/>
      <c r="K16" s="5"/>
      <c r="L16" s="5"/>
      <c r="N16" s="5"/>
      <c r="O16" s="5"/>
      <c r="P16" s="5"/>
      <c r="Q16" s="5"/>
    </row>
    <row r="17" spans="1:17" ht="15.75">
      <c r="A17" s="5"/>
      <c r="B17" s="4"/>
      <c r="C17" s="4"/>
      <c r="D17" s="5"/>
      <c r="E17" s="8" t="s">
        <v>2</v>
      </c>
      <c r="F17" s="4"/>
      <c r="G17" s="4"/>
      <c r="H17" s="5"/>
      <c r="I17" s="5"/>
      <c r="J17" s="5"/>
      <c r="K17" s="5"/>
      <c r="L17" s="5"/>
      <c r="N17" s="5"/>
      <c r="O17" s="5"/>
      <c r="P17" s="5"/>
      <c r="Q17" s="5"/>
    </row>
    <row r="18" spans="1:19" ht="30.75" customHeight="1">
      <c r="A18" s="5"/>
      <c r="B18" s="5"/>
      <c r="C18" s="5"/>
      <c r="D18" s="5"/>
      <c r="E18" s="277" t="s">
        <v>64</v>
      </c>
      <c r="F18" s="277"/>
      <c r="G18" s="277"/>
      <c r="H18" s="277"/>
      <c r="I18" s="277"/>
      <c r="J18" s="277"/>
      <c r="K18" s="277"/>
      <c r="L18" s="277"/>
      <c r="M18" s="277"/>
      <c r="N18" s="277"/>
      <c r="O18" s="277"/>
      <c r="P18" s="277"/>
      <c r="Q18" s="277"/>
      <c r="R18" s="277"/>
      <c r="S18" s="4"/>
    </row>
    <row r="19" spans="1:18" ht="15.75">
      <c r="A19" s="5"/>
      <c r="B19" s="5"/>
      <c r="C19" s="5"/>
      <c r="D19" s="5"/>
      <c r="E19" s="12" t="s">
        <v>155</v>
      </c>
      <c r="F19" s="6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</row>
    <row r="20" spans="1:18" ht="18.75" customHeight="1" thickBot="1">
      <c r="A20" s="5"/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5"/>
      <c r="N20" s="278" t="s">
        <v>156</v>
      </c>
      <c r="O20" s="278"/>
      <c r="P20" s="5"/>
      <c r="Q20" s="5"/>
      <c r="R20" s="5"/>
    </row>
    <row r="21" spans="1:18" ht="60.75" customHeight="1">
      <c r="A21" s="5"/>
      <c r="B21" s="71" t="s">
        <v>3</v>
      </c>
      <c r="C21" s="81" t="s">
        <v>4</v>
      </c>
      <c r="D21" s="73" t="s">
        <v>5</v>
      </c>
      <c r="E21" s="73" t="s">
        <v>6</v>
      </c>
      <c r="F21" s="81" t="s">
        <v>7</v>
      </c>
      <c r="G21" s="81" t="s">
        <v>8</v>
      </c>
      <c r="H21" s="81" t="s">
        <v>9</v>
      </c>
      <c r="I21" s="74" t="s">
        <v>10</v>
      </c>
      <c r="J21" s="68"/>
      <c r="K21" s="82" t="s">
        <v>3</v>
      </c>
      <c r="L21" s="72" t="s">
        <v>4</v>
      </c>
      <c r="M21" s="83" t="s">
        <v>5</v>
      </c>
      <c r="N21" s="83" t="s">
        <v>6</v>
      </c>
      <c r="O21" s="72" t="s">
        <v>7</v>
      </c>
      <c r="P21" s="72" t="s">
        <v>8</v>
      </c>
      <c r="Q21" s="72" t="s">
        <v>9</v>
      </c>
      <c r="R21" s="84" t="s">
        <v>10</v>
      </c>
    </row>
    <row r="22" spans="1:18" ht="15.75">
      <c r="A22" s="5"/>
      <c r="B22" s="75" t="s">
        <v>11</v>
      </c>
      <c r="C22" s="36">
        <f>M76+N76</f>
        <v>1296</v>
      </c>
      <c r="D22" s="13">
        <f>M77+N77</f>
        <v>180</v>
      </c>
      <c r="E22" s="13">
        <f>M78+N78</f>
        <v>0</v>
      </c>
      <c r="F22" s="36">
        <f>M79+N79</f>
        <v>0</v>
      </c>
      <c r="G22" s="36">
        <f>M80+N80</f>
        <v>0</v>
      </c>
      <c r="H22" s="36">
        <f>11*36</f>
        <v>396</v>
      </c>
      <c r="I22" s="76">
        <f>SUM(C22:H22)</f>
        <v>1872</v>
      </c>
      <c r="J22" s="69"/>
      <c r="K22" s="75" t="s">
        <v>11</v>
      </c>
      <c r="L22" s="36">
        <f>(M76+N76)/36</f>
        <v>36</v>
      </c>
      <c r="M22" s="13">
        <f>(M77+N77)/36</f>
        <v>5</v>
      </c>
      <c r="N22" s="13">
        <f>(M78+N78)/36</f>
        <v>0</v>
      </c>
      <c r="O22" s="36">
        <f>(M79+N79)/36</f>
        <v>0</v>
      </c>
      <c r="P22" s="36"/>
      <c r="Q22" s="36">
        <v>11</v>
      </c>
      <c r="R22" s="76">
        <f>L22+M22+N22+O22+P22+Q22</f>
        <v>52</v>
      </c>
    </row>
    <row r="23" spans="1:18" ht="15.75">
      <c r="A23" s="5"/>
      <c r="B23" s="75" t="s">
        <v>12</v>
      </c>
      <c r="C23" s="36">
        <f>O76+P76</f>
        <v>1116</v>
      </c>
      <c r="D23" s="13">
        <f>O77+P77</f>
        <v>108</v>
      </c>
      <c r="E23" s="13">
        <f>O78+P78</f>
        <v>144</v>
      </c>
      <c r="F23" s="36">
        <f>O79+P79</f>
        <v>108</v>
      </c>
      <c r="G23" s="36">
        <f>O80+P80</f>
        <v>0</v>
      </c>
      <c r="H23" s="36">
        <f>11*36</f>
        <v>396</v>
      </c>
      <c r="I23" s="76">
        <f>SUM(C23:H23)</f>
        <v>1872</v>
      </c>
      <c r="J23" s="69"/>
      <c r="K23" s="75" t="s">
        <v>12</v>
      </c>
      <c r="L23" s="36">
        <f>(O76+P76)/36</f>
        <v>31</v>
      </c>
      <c r="M23" s="13">
        <f>(O77+P77)/36</f>
        <v>3</v>
      </c>
      <c r="N23" s="13">
        <f>(O78+P78)/36</f>
        <v>4</v>
      </c>
      <c r="O23" s="36">
        <f>(O79+P79)/36</f>
        <v>3</v>
      </c>
      <c r="P23" s="36"/>
      <c r="Q23" s="36">
        <v>11</v>
      </c>
      <c r="R23" s="76">
        <f>L23+M23+N23+O23+P23+Q23</f>
        <v>52</v>
      </c>
    </row>
    <row r="24" spans="1:18" ht="15.75">
      <c r="A24" s="5"/>
      <c r="B24" s="75" t="s">
        <v>13</v>
      </c>
      <c r="C24" s="36">
        <f>Q76+R76</f>
        <v>396</v>
      </c>
      <c r="D24" s="13">
        <f>Q77+R77</f>
        <v>216</v>
      </c>
      <c r="E24" s="13">
        <f>Q78+R78</f>
        <v>720</v>
      </c>
      <c r="F24" s="36">
        <f>Q79+R79</f>
        <v>72</v>
      </c>
      <c r="G24" s="36">
        <f>Q80+R80</f>
        <v>72</v>
      </c>
      <c r="H24" s="36">
        <f>2*36</f>
        <v>72</v>
      </c>
      <c r="I24" s="76">
        <f>SUM(C24:H24)</f>
        <v>1548</v>
      </c>
      <c r="J24" s="69"/>
      <c r="K24" s="75" t="s">
        <v>13</v>
      </c>
      <c r="L24" s="36">
        <f>(Q76+R76)/36</f>
        <v>11</v>
      </c>
      <c r="M24" s="13">
        <f>(Q77+R77)/36</f>
        <v>6</v>
      </c>
      <c r="N24" s="13">
        <f>(Q78+R78)/36</f>
        <v>20</v>
      </c>
      <c r="O24" s="36">
        <f>(Q79+R79)/36</f>
        <v>2</v>
      </c>
      <c r="P24" s="36">
        <f>R80/36</f>
        <v>2</v>
      </c>
      <c r="Q24" s="36">
        <v>2</v>
      </c>
      <c r="R24" s="76">
        <f>L24+M24+N24+O24+P24+Q24</f>
        <v>43</v>
      </c>
    </row>
    <row r="25" spans="1:18" ht="16.5" thickBot="1">
      <c r="A25" s="5"/>
      <c r="B25" s="77" t="s">
        <v>14</v>
      </c>
      <c r="C25" s="80">
        <f>SUM(C22:C24)</f>
        <v>2808</v>
      </c>
      <c r="D25" s="80">
        <f aca="true" t="shared" si="0" ref="D25:I25">SUM(D22:D24)</f>
        <v>504</v>
      </c>
      <c r="E25" s="80">
        <f t="shared" si="0"/>
        <v>864</v>
      </c>
      <c r="F25" s="80">
        <f t="shared" si="0"/>
        <v>180</v>
      </c>
      <c r="G25" s="80">
        <f t="shared" si="0"/>
        <v>72</v>
      </c>
      <c r="H25" s="80">
        <f t="shared" si="0"/>
        <v>864</v>
      </c>
      <c r="I25" s="90">
        <f t="shared" si="0"/>
        <v>5292</v>
      </c>
      <c r="J25" s="70"/>
      <c r="K25" s="77" t="s">
        <v>14</v>
      </c>
      <c r="L25" s="80">
        <f>SUM(L22:L24)</f>
        <v>78</v>
      </c>
      <c r="M25" s="78">
        <f>SUM(M22:M24)</f>
        <v>14</v>
      </c>
      <c r="N25" s="78">
        <f>N22+N23+N24</f>
        <v>24</v>
      </c>
      <c r="O25" s="80">
        <f>O22+O23+O24</f>
        <v>5</v>
      </c>
      <c r="P25" s="80">
        <f>SUM(P22:P24)</f>
        <v>2</v>
      </c>
      <c r="Q25" s="80">
        <f>SUM(Q22:Q24)</f>
        <v>24</v>
      </c>
      <c r="R25" s="79">
        <f>L25+M25+N25+O25+P25+Q25</f>
        <v>147</v>
      </c>
    </row>
    <row r="26" spans="1:18" ht="15.75">
      <c r="A26" s="5"/>
      <c r="B26" s="5"/>
      <c r="C26" s="5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ht="30.75" customHeight="1">
      <c r="A27" s="257" t="s">
        <v>15</v>
      </c>
      <c r="B27" s="243" t="s">
        <v>16</v>
      </c>
      <c r="C27" s="243" t="s">
        <v>17</v>
      </c>
      <c r="D27" s="243"/>
      <c r="E27" s="88" t="s">
        <v>103</v>
      </c>
      <c r="F27" s="88"/>
      <c r="G27" s="88"/>
      <c r="H27" s="88"/>
      <c r="I27" s="88"/>
      <c r="J27" s="37"/>
      <c r="K27" s="37"/>
      <c r="L27" s="37"/>
      <c r="M27" s="243" t="s">
        <v>18</v>
      </c>
      <c r="N27" s="243"/>
      <c r="O27" s="243"/>
      <c r="P27" s="243"/>
      <c r="Q27" s="243"/>
      <c r="R27" s="243">
        <f>SUM(R22:R25)</f>
        <v>294</v>
      </c>
    </row>
    <row r="28" spans="1:18" ht="15.75" customHeight="1">
      <c r="A28" s="257"/>
      <c r="B28" s="243"/>
      <c r="C28" s="243"/>
      <c r="D28" s="243"/>
      <c r="E28" s="266" t="s">
        <v>14</v>
      </c>
      <c r="F28" s="258" t="s">
        <v>19</v>
      </c>
      <c r="G28" s="247" t="s">
        <v>102</v>
      </c>
      <c r="H28" s="247"/>
      <c r="I28" s="247"/>
      <c r="J28" s="247"/>
      <c r="K28" s="247"/>
      <c r="L28" s="247"/>
      <c r="M28" s="246" t="s">
        <v>20</v>
      </c>
      <c r="N28" s="246"/>
      <c r="O28" s="246" t="s">
        <v>21</v>
      </c>
      <c r="P28" s="246"/>
      <c r="Q28" s="246" t="s">
        <v>22</v>
      </c>
      <c r="R28" s="246"/>
    </row>
    <row r="29" spans="1:18" ht="15.75" customHeight="1">
      <c r="A29" s="257"/>
      <c r="B29" s="243"/>
      <c r="C29" s="243"/>
      <c r="D29" s="243"/>
      <c r="E29" s="266"/>
      <c r="F29" s="258"/>
      <c r="G29" s="263" t="s">
        <v>96</v>
      </c>
      <c r="H29" s="279" t="s">
        <v>98</v>
      </c>
      <c r="I29" s="279"/>
      <c r="J29" s="248" t="s">
        <v>99</v>
      </c>
      <c r="K29" s="248" t="s">
        <v>100</v>
      </c>
      <c r="L29" s="248" t="s">
        <v>101</v>
      </c>
      <c r="M29" s="246" t="s">
        <v>23</v>
      </c>
      <c r="N29" s="246"/>
      <c r="O29" s="246" t="s">
        <v>23</v>
      </c>
      <c r="P29" s="246"/>
      <c r="Q29" s="246" t="s">
        <v>23</v>
      </c>
      <c r="R29" s="246"/>
    </row>
    <row r="30" spans="1:18" ht="15.75" customHeight="1">
      <c r="A30" s="257"/>
      <c r="B30" s="243"/>
      <c r="C30" s="243"/>
      <c r="D30" s="243"/>
      <c r="E30" s="266"/>
      <c r="F30" s="258"/>
      <c r="G30" s="263"/>
      <c r="H30" s="248" t="s">
        <v>97</v>
      </c>
      <c r="I30" s="267" t="s">
        <v>58</v>
      </c>
      <c r="J30" s="248"/>
      <c r="K30" s="248"/>
      <c r="L30" s="248"/>
      <c r="M30" s="15">
        <v>1</v>
      </c>
      <c r="N30" s="15">
        <v>2</v>
      </c>
      <c r="O30" s="15">
        <v>3</v>
      </c>
      <c r="P30" s="15">
        <v>4</v>
      </c>
      <c r="Q30" s="15">
        <v>5</v>
      </c>
      <c r="R30" s="15">
        <v>6</v>
      </c>
    </row>
    <row r="31" spans="1:18" ht="15.75">
      <c r="A31" s="257"/>
      <c r="B31" s="243"/>
      <c r="C31" s="243"/>
      <c r="D31" s="243"/>
      <c r="E31" s="266"/>
      <c r="F31" s="258"/>
      <c r="G31" s="263"/>
      <c r="H31" s="248"/>
      <c r="I31" s="267"/>
      <c r="J31" s="248"/>
      <c r="K31" s="248"/>
      <c r="L31" s="248"/>
      <c r="M31" s="256" t="s">
        <v>24</v>
      </c>
      <c r="N31" s="256"/>
      <c r="O31" s="256" t="s">
        <v>24</v>
      </c>
      <c r="P31" s="256"/>
      <c r="Q31" s="256" t="s">
        <v>24</v>
      </c>
      <c r="R31" s="256"/>
    </row>
    <row r="32" spans="1:18" ht="15.75">
      <c r="A32" s="257"/>
      <c r="B32" s="243"/>
      <c r="C32" s="243"/>
      <c r="D32" s="243"/>
      <c r="E32" s="266"/>
      <c r="F32" s="258"/>
      <c r="G32" s="263"/>
      <c r="H32" s="248"/>
      <c r="I32" s="267"/>
      <c r="J32" s="248"/>
      <c r="K32" s="248"/>
      <c r="L32" s="248"/>
      <c r="M32" s="67" t="s">
        <v>147</v>
      </c>
      <c r="N32" s="67">
        <v>24</v>
      </c>
      <c r="O32" s="67">
        <v>17</v>
      </c>
      <c r="P32" s="67" t="s">
        <v>148</v>
      </c>
      <c r="Q32" s="67" t="s">
        <v>149</v>
      </c>
      <c r="R32" s="67">
        <v>14</v>
      </c>
    </row>
    <row r="33" spans="1:18" ht="15.75">
      <c r="A33" s="14">
        <v>1</v>
      </c>
      <c r="B33" s="14">
        <v>2</v>
      </c>
      <c r="C33" s="14">
        <v>3</v>
      </c>
      <c r="D33" s="14">
        <v>4</v>
      </c>
      <c r="E33" s="14">
        <v>5</v>
      </c>
      <c r="F33" s="14">
        <v>6</v>
      </c>
      <c r="G33" s="14">
        <v>7</v>
      </c>
      <c r="H33" s="14">
        <v>8</v>
      </c>
      <c r="I33" s="14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4">
        <v>15</v>
      </c>
      <c r="P33" s="14">
        <v>16</v>
      </c>
      <c r="Q33" s="14">
        <v>17</v>
      </c>
      <c r="R33" s="14">
        <v>18</v>
      </c>
    </row>
    <row r="34" spans="1:18" ht="15.75">
      <c r="A34" s="16" t="s">
        <v>163</v>
      </c>
      <c r="B34" s="17" t="s">
        <v>25</v>
      </c>
      <c r="C34" s="280" t="s">
        <v>94</v>
      </c>
      <c r="D34" s="280"/>
      <c r="E34" s="92">
        <f>E35+E36+E37+E39+E40+E41+E42+E43+E44+E45+E46+E47+E48+E49+E50+E51+E52</f>
        <v>2112</v>
      </c>
      <c r="F34" s="92">
        <f>F35+F36+F37+F39+F40+F41+F42+F43+F44+F45+F46+F47+F48+F49+F50+F51+F52</f>
        <v>0</v>
      </c>
      <c r="G34" s="92">
        <f>G35+G36+G37+G39+G40+G41+G42+G43+G44+G45+G46+G47+G48+G49+G50+G51+G52</f>
        <v>2112</v>
      </c>
      <c r="H34" s="92">
        <f aca="true" t="shared" si="1" ref="H34:R34">H35+H36+H37+H39+H40+H41+H42+H43+H44+H45+H46+H47+H48+H49+H50+H51+H52</f>
        <v>1025</v>
      </c>
      <c r="I34" s="92">
        <f t="shared" si="1"/>
        <v>1027</v>
      </c>
      <c r="J34" s="92">
        <f t="shared" si="1"/>
        <v>0</v>
      </c>
      <c r="K34" s="92">
        <f t="shared" si="1"/>
        <v>60</v>
      </c>
      <c r="L34" s="92">
        <f t="shared" si="1"/>
        <v>96</v>
      </c>
      <c r="M34" s="92">
        <f t="shared" si="1"/>
        <v>442</v>
      </c>
      <c r="N34" s="92">
        <f t="shared" si="1"/>
        <v>678</v>
      </c>
      <c r="O34" s="92">
        <f t="shared" si="1"/>
        <v>512</v>
      </c>
      <c r="P34" s="92">
        <f t="shared" si="1"/>
        <v>480</v>
      </c>
      <c r="Q34" s="92">
        <f t="shared" si="1"/>
        <v>0</v>
      </c>
      <c r="R34" s="92">
        <f t="shared" si="1"/>
        <v>0</v>
      </c>
    </row>
    <row r="35" spans="1:18" s="20" customFormat="1" ht="15.75">
      <c r="A35" s="3" t="s">
        <v>104</v>
      </c>
      <c r="B35" s="18" t="s">
        <v>77</v>
      </c>
      <c r="C35" s="19" t="s">
        <v>107</v>
      </c>
      <c r="D35" s="19" t="s">
        <v>108</v>
      </c>
      <c r="E35" s="3">
        <f>G35+F35</f>
        <v>134</v>
      </c>
      <c r="F35" s="3"/>
      <c r="G35" s="3">
        <f aca="true" t="shared" si="2" ref="G35:G52">SUM(M35:R35)</f>
        <v>134</v>
      </c>
      <c r="H35" s="3">
        <f>G35-I35-K35</f>
        <v>32</v>
      </c>
      <c r="I35" s="3">
        <v>82</v>
      </c>
      <c r="J35" s="3"/>
      <c r="K35" s="3">
        <v>20</v>
      </c>
      <c r="L35" s="3">
        <v>32</v>
      </c>
      <c r="M35" s="3">
        <v>34</v>
      </c>
      <c r="N35" s="3">
        <v>34</v>
      </c>
      <c r="O35" s="3">
        <v>16</v>
      </c>
      <c r="P35" s="3">
        <v>50</v>
      </c>
      <c r="Q35" s="3"/>
      <c r="R35" s="3"/>
    </row>
    <row r="36" spans="1:18" s="20" customFormat="1" ht="15.75">
      <c r="A36" s="3" t="s">
        <v>111</v>
      </c>
      <c r="B36" s="18" t="s">
        <v>78</v>
      </c>
      <c r="C36" s="19" t="s">
        <v>106</v>
      </c>
      <c r="D36" s="19" t="s">
        <v>105</v>
      </c>
      <c r="E36" s="3">
        <f aca="true" t="shared" si="3" ref="E36:E51">G36+F36</f>
        <v>171</v>
      </c>
      <c r="F36" s="3"/>
      <c r="G36" s="3">
        <f t="shared" si="2"/>
        <v>171</v>
      </c>
      <c r="H36" s="3">
        <f aca="true" t="shared" si="4" ref="H36:H48">G36-I36</f>
        <v>171</v>
      </c>
      <c r="I36" s="3"/>
      <c r="J36" s="3"/>
      <c r="K36" s="3"/>
      <c r="L36" s="3"/>
      <c r="M36" s="3">
        <v>51</v>
      </c>
      <c r="N36" s="3">
        <v>72</v>
      </c>
      <c r="O36" s="3">
        <v>48</v>
      </c>
      <c r="P36" s="3"/>
      <c r="Q36" s="3"/>
      <c r="R36" s="3"/>
    </row>
    <row r="37" spans="1:18" s="20" customFormat="1" ht="15.75">
      <c r="A37" s="3" t="s">
        <v>112</v>
      </c>
      <c r="B37" s="18" t="s">
        <v>27</v>
      </c>
      <c r="C37" s="19" t="s">
        <v>109</v>
      </c>
      <c r="D37" s="19" t="s">
        <v>107</v>
      </c>
      <c r="E37" s="3">
        <f t="shared" si="3"/>
        <v>172</v>
      </c>
      <c r="F37" s="3"/>
      <c r="G37" s="3">
        <f t="shared" si="2"/>
        <v>172</v>
      </c>
      <c r="H37" s="3">
        <f t="shared" si="4"/>
        <v>0</v>
      </c>
      <c r="I37" s="45">
        <v>172</v>
      </c>
      <c r="J37" s="3"/>
      <c r="K37" s="3"/>
      <c r="L37" s="3"/>
      <c r="M37" s="3">
        <v>34</v>
      </c>
      <c r="N37" s="3">
        <v>48</v>
      </c>
      <c r="O37" s="3">
        <v>46</v>
      </c>
      <c r="P37" s="3">
        <v>44</v>
      </c>
      <c r="Q37" s="3"/>
      <c r="R37" s="3"/>
    </row>
    <row r="38" spans="1:18" s="20" customFormat="1" ht="15.75">
      <c r="A38" s="3"/>
      <c r="B38" s="99" t="s">
        <v>164</v>
      </c>
      <c r="C38" s="59"/>
      <c r="D38" s="59"/>
      <c r="E38" s="57"/>
      <c r="F38" s="57"/>
      <c r="G38" s="57"/>
      <c r="H38" s="57"/>
      <c r="I38" s="57"/>
      <c r="J38" s="57"/>
      <c r="K38" s="57"/>
      <c r="L38" s="57"/>
      <c r="M38" s="57">
        <v>34</v>
      </c>
      <c r="N38" s="57">
        <v>48</v>
      </c>
      <c r="O38" s="57">
        <v>46</v>
      </c>
      <c r="P38" s="57">
        <v>44</v>
      </c>
      <c r="Q38" s="3"/>
      <c r="R38" s="3"/>
    </row>
    <row r="39" spans="1:18" s="20" customFormat="1" ht="15.75">
      <c r="A39" s="3" t="s">
        <v>113</v>
      </c>
      <c r="B39" s="18" t="s">
        <v>28</v>
      </c>
      <c r="C39" s="19" t="s">
        <v>109</v>
      </c>
      <c r="D39" s="19" t="s">
        <v>107</v>
      </c>
      <c r="E39" s="3">
        <f t="shared" si="3"/>
        <v>172</v>
      </c>
      <c r="F39" s="3"/>
      <c r="G39" s="3">
        <f t="shared" si="2"/>
        <v>172</v>
      </c>
      <c r="H39" s="3">
        <f t="shared" si="4"/>
        <v>132</v>
      </c>
      <c r="I39" s="3">
        <v>40</v>
      </c>
      <c r="J39" s="3"/>
      <c r="K39" s="3"/>
      <c r="L39" s="3"/>
      <c r="M39" s="3">
        <v>34</v>
      </c>
      <c r="N39" s="3">
        <v>48</v>
      </c>
      <c r="O39" s="3">
        <v>46</v>
      </c>
      <c r="P39" s="3">
        <v>44</v>
      </c>
      <c r="Q39" s="3"/>
      <c r="R39" s="3"/>
    </row>
    <row r="40" spans="1:18" s="20" customFormat="1" ht="15.75">
      <c r="A40" s="3" t="s">
        <v>114</v>
      </c>
      <c r="B40" s="18" t="s">
        <v>57</v>
      </c>
      <c r="C40" s="19" t="s">
        <v>109</v>
      </c>
      <c r="D40" s="19" t="s">
        <v>107</v>
      </c>
      <c r="E40" s="3">
        <f t="shared" si="3"/>
        <v>174</v>
      </c>
      <c r="F40" s="3"/>
      <c r="G40" s="3">
        <f t="shared" si="2"/>
        <v>174</v>
      </c>
      <c r="H40" s="3">
        <f t="shared" si="4"/>
        <v>134</v>
      </c>
      <c r="I40" s="3">
        <v>40</v>
      </c>
      <c r="J40" s="3"/>
      <c r="K40" s="3"/>
      <c r="L40" s="3"/>
      <c r="M40" s="3">
        <v>34</v>
      </c>
      <c r="N40" s="3">
        <v>48</v>
      </c>
      <c r="O40" s="3">
        <v>48</v>
      </c>
      <c r="P40" s="3">
        <v>44</v>
      </c>
      <c r="Q40" s="3"/>
      <c r="R40" s="3"/>
    </row>
    <row r="41" spans="1:18" s="20" customFormat="1" ht="15.75">
      <c r="A41" s="3" t="s">
        <v>115</v>
      </c>
      <c r="B41" s="18" t="s">
        <v>29</v>
      </c>
      <c r="C41" s="281" t="s">
        <v>110</v>
      </c>
      <c r="D41" s="281" t="s">
        <v>107</v>
      </c>
      <c r="E41" s="3">
        <f t="shared" si="3"/>
        <v>136</v>
      </c>
      <c r="F41" s="3"/>
      <c r="G41" s="3">
        <f t="shared" si="2"/>
        <v>136</v>
      </c>
      <c r="H41" s="3">
        <f t="shared" si="4"/>
        <v>96</v>
      </c>
      <c r="I41" s="3">
        <v>40</v>
      </c>
      <c r="J41" s="14"/>
      <c r="K41" s="14"/>
      <c r="L41" s="14"/>
      <c r="M41" s="3">
        <v>34</v>
      </c>
      <c r="N41" s="3">
        <v>48</v>
      </c>
      <c r="O41" s="3">
        <v>32</v>
      </c>
      <c r="P41" s="3">
        <v>22</v>
      </c>
      <c r="Q41" s="3"/>
      <c r="R41" s="3"/>
    </row>
    <row r="42" spans="1:18" s="20" customFormat="1" ht="15.75">
      <c r="A42" s="3" t="s">
        <v>116</v>
      </c>
      <c r="B42" s="18" t="s">
        <v>30</v>
      </c>
      <c r="C42" s="281"/>
      <c r="D42" s="281"/>
      <c r="E42" s="3">
        <f t="shared" si="3"/>
        <v>36</v>
      </c>
      <c r="F42" s="3"/>
      <c r="G42" s="3">
        <f t="shared" si="2"/>
        <v>36</v>
      </c>
      <c r="H42" s="3">
        <f t="shared" si="4"/>
        <v>24</v>
      </c>
      <c r="I42" s="3">
        <v>12</v>
      </c>
      <c r="J42" s="3"/>
      <c r="K42" s="3"/>
      <c r="L42" s="3"/>
      <c r="M42" s="3"/>
      <c r="N42" s="3"/>
      <c r="O42" s="3">
        <v>16</v>
      </c>
      <c r="P42" s="3">
        <v>20</v>
      </c>
      <c r="Q42" s="3"/>
      <c r="R42" s="3"/>
    </row>
    <row r="43" spans="1:18" s="20" customFormat="1" ht="15.75">
      <c r="A43" s="3" t="s">
        <v>117</v>
      </c>
      <c r="B43" s="18" t="s">
        <v>93</v>
      </c>
      <c r="C43" s="19" t="s">
        <v>109</v>
      </c>
      <c r="D43" s="19" t="s">
        <v>107</v>
      </c>
      <c r="E43" s="3">
        <f t="shared" si="3"/>
        <v>36</v>
      </c>
      <c r="F43" s="3"/>
      <c r="G43" s="3">
        <f t="shared" si="2"/>
        <v>36</v>
      </c>
      <c r="H43" s="3">
        <f t="shared" si="4"/>
        <v>34</v>
      </c>
      <c r="I43" s="3">
        <v>2</v>
      </c>
      <c r="J43" s="14"/>
      <c r="K43" s="14"/>
      <c r="L43" s="14"/>
      <c r="M43" s="3"/>
      <c r="N43" s="3"/>
      <c r="O43" s="3">
        <v>36</v>
      </c>
      <c r="P43" s="3"/>
      <c r="Q43" s="3"/>
      <c r="R43" s="3"/>
    </row>
    <row r="44" spans="1:18" s="20" customFormat="1" ht="15.75">
      <c r="A44" s="3" t="s">
        <v>118</v>
      </c>
      <c r="B44" s="18" t="s">
        <v>69</v>
      </c>
      <c r="C44" s="19" t="s">
        <v>26</v>
      </c>
      <c r="D44" s="19" t="s">
        <v>26</v>
      </c>
      <c r="E44" s="3">
        <f t="shared" si="3"/>
        <v>80</v>
      </c>
      <c r="F44" s="3"/>
      <c r="G44" s="3">
        <f t="shared" si="2"/>
        <v>80</v>
      </c>
      <c r="H44" s="3">
        <f t="shared" si="4"/>
        <v>24</v>
      </c>
      <c r="I44" s="3">
        <v>56</v>
      </c>
      <c r="J44" s="3"/>
      <c r="K44" s="3"/>
      <c r="L44" s="3"/>
      <c r="M44" s="3">
        <v>16</v>
      </c>
      <c r="N44" s="3">
        <v>48</v>
      </c>
      <c r="O44" s="3">
        <v>16</v>
      </c>
      <c r="P44" s="3"/>
      <c r="Q44" s="3"/>
      <c r="R44" s="3"/>
    </row>
    <row r="45" spans="1:18" s="20" customFormat="1" ht="15.75">
      <c r="A45" s="3" t="s">
        <v>119</v>
      </c>
      <c r="B45" s="18" t="s">
        <v>59</v>
      </c>
      <c r="C45" s="281" t="s">
        <v>66</v>
      </c>
      <c r="D45" s="281" t="s">
        <v>107</v>
      </c>
      <c r="E45" s="3">
        <f t="shared" si="3"/>
        <v>36</v>
      </c>
      <c r="F45" s="3"/>
      <c r="G45" s="3">
        <f t="shared" si="2"/>
        <v>36</v>
      </c>
      <c r="H45" s="3">
        <f t="shared" si="4"/>
        <v>28</v>
      </c>
      <c r="I45" s="3">
        <v>8</v>
      </c>
      <c r="J45" s="3"/>
      <c r="K45" s="3"/>
      <c r="L45" s="3"/>
      <c r="M45" s="3">
        <v>0</v>
      </c>
      <c r="N45" s="3">
        <v>0</v>
      </c>
      <c r="O45" s="3">
        <v>16</v>
      </c>
      <c r="P45" s="3">
        <v>20</v>
      </c>
      <c r="Q45" s="3"/>
      <c r="R45" s="3"/>
    </row>
    <row r="46" spans="1:18" s="20" customFormat="1" ht="15.75">
      <c r="A46" s="3" t="s">
        <v>120</v>
      </c>
      <c r="B46" s="18" t="s">
        <v>60</v>
      </c>
      <c r="C46" s="281"/>
      <c r="D46" s="281"/>
      <c r="E46" s="3">
        <f t="shared" si="3"/>
        <v>74</v>
      </c>
      <c r="F46" s="3"/>
      <c r="G46" s="3">
        <f t="shared" si="2"/>
        <v>74</v>
      </c>
      <c r="H46" s="3">
        <f t="shared" si="4"/>
        <v>62</v>
      </c>
      <c r="I46" s="3">
        <v>12</v>
      </c>
      <c r="J46" s="3"/>
      <c r="K46" s="3"/>
      <c r="L46" s="3"/>
      <c r="M46" s="3">
        <v>0</v>
      </c>
      <c r="N46" s="3">
        <v>0</v>
      </c>
      <c r="O46" s="3">
        <v>32</v>
      </c>
      <c r="P46" s="3">
        <v>42</v>
      </c>
      <c r="Q46" s="3"/>
      <c r="R46" s="3"/>
    </row>
    <row r="47" spans="1:18" s="20" customFormat="1" ht="15.75">
      <c r="A47" s="3" t="s">
        <v>121</v>
      </c>
      <c r="B47" s="18" t="s">
        <v>70</v>
      </c>
      <c r="C47" s="19" t="s">
        <v>124</v>
      </c>
      <c r="D47" s="19" t="s">
        <v>125</v>
      </c>
      <c r="E47" s="3">
        <f t="shared" si="3"/>
        <v>34</v>
      </c>
      <c r="F47" s="3"/>
      <c r="G47" s="3">
        <f t="shared" si="2"/>
        <v>34</v>
      </c>
      <c r="H47" s="3">
        <f t="shared" si="4"/>
        <v>16</v>
      </c>
      <c r="I47" s="3">
        <v>18</v>
      </c>
      <c r="J47" s="3"/>
      <c r="K47" s="3"/>
      <c r="L47" s="3"/>
      <c r="M47" s="3">
        <v>34</v>
      </c>
      <c r="N47" s="18"/>
      <c r="O47" s="18"/>
      <c r="P47" s="18"/>
      <c r="Q47" s="3"/>
      <c r="R47" s="3"/>
    </row>
    <row r="48" spans="1:18" s="20" customFormat="1" ht="15.75">
      <c r="A48" s="3" t="s">
        <v>122</v>
      </c>
      <c r="B48" s="18" t="s">
        <v>67</v>
      </c>
      <c r="C48" s="19" t="s">
        <v>159</v>
      </c>
      <c r="D48" s="19" t="s">
        <v>126</v>
      </c>
      <c r="E48" s="3">
        <f t="shared" si="3"/>
        <v>48</v>
      </c>
      <c r="F48" s="3"/>
      <c r="G48" s="3">
        <f t="shared" si="2"/>
        <v>48</v>
      </c>
      <c r="H48" s="3">
        <f t="shared" si="4"/>
        <v>4</v>
      </c>
      <c r="I48" s="3">
        <v>44</v>
      </c>
      <c r="J48" s="14"/>
      <c r="K48" s="14"/>
      <c r="L48" s="14"/>
      <c r="M48" s="3">
        <v>0</v>
      </c>
      <c r="N48" s="3">
        <v>48</v>
      </c>
      <c r="O48" s="18"/>
      <c r="P48" s="18"/>
      <c r="Q48" s="3"/>
      <c r="R48" s="3"/>
    </row>
    <row r="49" spans="1:18" s="20" customFormat="1" ht="15.75">
      <c r="A49" s="3" t="s">
        <v>123</v>
      </c>
      <c r="B49" s="18" t="s">
        <v>31</v>
      </c>
      <c r="C49" s="21" t="s">
        <v>160</v>
      </c>
      <c r="D49" s="21" t="s">
        <v>105</v>
      </c>
      <c r="E49" s="3">
        <f t="shared" si="3"/>
        <v>171</v>
      </c>
      <c r="F49" s="3"/>
      <c r="G49" s="3">
        <f t="shared" si="2"/>
        <v>171</v>
      </c>
      <c r="H49" s="3"/>
      <c r="I49" s="3">
        <v>171</v>
      </c>
      <c r="J49" s="3"/>
      <c r="K49" s="3"/>
      <c r="L49" s="3"/>
      <c r="M49" s="3">
        <v>51</v>
      </c>
      <c r="N49" s="3">
        <v>72</v>
      </c>
      <c r="O49" s="3">
        <v>48</v>
      </c>
      <c r="P49" s="18"/>
      <c r="Q49" s="3"/>
      <c r="R49" s="3"/>
    </row>
    <row r="50" spans="1:18" s="20" customFormat="1" ht="15.75">
      <c r="A50" s="3" t="s">
        <v>127</v>
      </c>
      <c r="B50" s="22" t="s">
        <v>68</v>
      </c>
      <c r="C50" s="19" t="s">
        <v>107</v>
      </c>
      <c r="D50" s="19" t="s">
        <v>108</v>
      </c>
      <c r="E50" s="3">
        <f t="shared" si="3"/>
        <v>320</v>
      </c>
      <c r="F50" s="3"/>
      <c r="G50" s="3">
        <f t="shared" si="2"/>
        <v>320</v>
      </c>
      <c r="H50" s="3">
        <f>G50-I50-K50</f>
        <v>90</v>
      </c>
      <c r="I50" s="3">
        <v>210</v>
      </c>
      <c r="J50" s="3"/>
      <c r="K50" s="3">
        <v>20</v>
      </c>
      <c r="L50" s="3">
        <v>32</v>
      </c>
      <c r="M50" s="3">
        <v>68</v>
      </c>
      <c r="N50" s="3">
        <v>106</v>
      </c>
      <c r="O50" s="3">
        <v>48</v>
      </c>
      <c r="P50" s="3">
        <v>98</v>
      </c>
      <c r="Q50" s="3"/>
      <c r="R50" s="3"/>
    </row>
    <row r="51" spans="1:18" s="20" customFormat="1" ht="15.75">
      <c r="A51" s="3" t="s">
        <v>61</v>
      </c>
      <c r="B51" s="18" t="s">
        <v>32</v>
      </c>
      <c r="C51" s="19" t="s">
        <v>109</v>
      </c>
      <c r="D51" s="19" t="s">
        <v>107</v>
      </c>
      <c r="E51" s="3">
        <f t="shared" si="3"/>
        <v>180</v>
      </c>
      <c r="F51" s="3"/>
      <c r="G51" s="3">
        <f t="shared" si="2"/>
        <v>180</v>
      </c>
      <c r="H51" s="3">
        <f>G51-I51</f>
        <v>140</v>
      </c>
      <c r="I51" s="3">
        <v>40</v>
      </c>
      <c r="J51" s="3"/>
      <c r="K51" s="3"/>
      <c r="L51" s="3"/>
      <c r="M51" s="3">
        <v>34</v>
      </c>
      <c r="N51" s="3">
        <v>72</v>
      </c>
      <c r="O51" s="3">
        <v>32</v>
      </c>
      <c r="P51" s="3">
        <v>42</v>
      </c>
      <c r="Q51" s="3"/>
      <c r="R51" s="3"/>
    </row>
    <row r="52" spans="1:18" s="20" customFormat="1" ht="15.75">
      <c r="A52" s="3" t="s">
        <v>62</v>
      </c>
      <c r="B52" s="18" t="s">
        <v>65</v>
      </c>
      <c r="C52" s="19" t="s">
        <v>107</v>
      </c>
      <c r="D52" s="19" t="s">
        <v>108</v>
      </c>
      <c r="E52" s="3">
        <f>G52+F52</f>
        <v>138</v>
      </c>
      <c r="F52" s="3"/>
      <c r="G52" s="3">
        <f t="shared" si="2"/>
        <v>138</v>
      </c>
      <c r="H52" s="3">
        <f>G52-I52-K52</f>
        <v>38</v>
      </c>
      <c r="I52" s="45">
        <v>80</v>
      </c>
      <c r="J52" s="3"/>
      <c r="K52" s="3">
        <v>20</v>
      </c>
      <c r="L52" s="3">
        <v>32</v>
      </c>
      <c r="M52" s="3">
        <v>18</v>
      </c>
      <c r="N52" s="3">
        <v>34</v>
      </c>
      <c r="O52" s="3">
        <v>32</v>
      </c>
      <c r="P52" s="3">
        <v>54</v>
      </c>
      <c r="Q52" s="3"/>
      <c r="R52" s="3"/>
    </row>
    <row r="53" spans="1:18" s="20" customFormat="1" ht="15.75">
      <c r="A53" s="3"/>
      <c r="B53" s="99" t="s">
        <v>164</v>
      </c>
      <c r="C53" s="59"/>
      <c r="D53" s="59"/>
      <c r="E53" s="57"/>
      <c r="F53" s="57"/>
      <c r="G53" s="57"/>
      <c r="H53" s="57"/>
      <c r="I53" s="57"/>
      <c r="J53" s="57"/>
      <c r="K53" s="57"/>
      <c r="L53" s="57"/>
      <c r="M53" s="100">
        <v>6</v>
      </c>
      <c r="N53" s="100">
        <v>24</v>
      </c>
      <c r="O53" s="100">
        <v>6</v>
      </c>
      <c r="P53" s="100">
        <v>44</v>
      </c>
      <c r="Q53" s="3"/>
      <c r="R53" s="3"/>
    </row>
    <row r="54" spans="1:18" ht="15.75">
      <c r="A54" s="93" t="s">
        <v>33</v>
      </c>
      <c r="B54" s="94" t="s">
        <v>34</v>
      </c>
      <c r="C54" s="282" t="s">
        <v>89</v>
      </c>
      <c r="D54" s="282"/>
      <c r="E54" s="95">
        <f>E55+E56+E57+E58+E59+E60+E61</f>
        <v>364</v>
      </c>
      <c r="F54" s="95">
        <f>F55+F56+F57+F58+F59+F60+F61</f>
        <v>32</v>
      </c>
      <c r="G54" s="95">
        <f>G55+G56+G57+G58+G59+G60+G61</f>
        <v>332</v>
      </c>
      <c r="H54" s="95">
        <f aca="true" t="shared" si="5" ref="H54:R54">H55+H56+H57+H58+H59+H60+H61</f>
        <v>124</v>
      </c>
      <c r="I54" s="95">
        <f t="shared" si="5"/>
        <v>208</v>
      </c>
      <c r="J54" s="95">
        <f t="shared" si="5"/>
        <v>0</v>
      </c>
      <c r="K54" s="95">
        <f t="shared" si="5"/>
        <v>0</v>
      </c>
      <c r="L54" s="95">
        <f t="shared" si="5"/>
        <v>0</v>
      </c>
      <c r="M54" s="95">
        <f t="shared" si="5"/>
        <v>64</v>
      </c>
      <c r="N54" s="95">
        <f t="shared" si="5"/>
        <v>0</v>
      </c>
      <c r="O54" s="95">
        <f t="shared" si="5"/>
        <v>0</v>
      </c>
      <c r="P54" s="95">
        <f t="shared" si="5"/>
        <v>68</v>
      </c>
      <c r="Q54" s="95">
        <f t="shared" si="5"/>
        <v>232</v>
      </c>
      <c r="R54" s="95">
        <f t="shared" si="5"/>
        <v>0</v>
      </c>
    </row>
    <row r="55" spans="1:18" ht="15.75">
      <c r="A55" s="3" t="s">
        <v>133</v>
      </c>
      <c r="B55" s="23" t="s">
        <v>80</v>
      </c>
      <c r="C55" s="19" t="s">
        <v>128</v>
      </c>
      <c r="D55" s="19" t="s">
        <v>131</v>
      </c>
      <c r="E55" s="3">
        <f aca="true" t="shared" si="6" ref="E55:E61">SUM(F55:G55)</f>
        <v>48</v>
      </c>
      <c r="F55" s="3">
        <v>8</v>
      </c>
      <c r="G55" s="3">
        <f>SUM(M55:R55)-F55</f>
        <v>40</v>
      </c>
      <c r="H55" s="3">
        <f>G55-I55</f>
        <v>4</v>
      </c>
      <c r="I55" s="45">
        <v>36</v>
      </c>
      <c r="J55" s="3"/>
      <c r="K55" s="3"/>
      <c r="L55" s="3"/>
      <c r="M55" s="24"/>
      <c r="N55" s="3"/>
      <c r="O55" s="3"/>
      <c r="P55" s="3"/>
      <c r="Q55" s="3">
        <v>48</v>
      </c>
      <c r="R55" s="3"/>
    </row>
    <row r="56" spans="1:18" ht="15.75">
      <c r="A56" s="3" t="s">
        <v>134</v>
      </c>
      <c r="B56" s="23" t="s">
        <v>81</v>
      </c>
      <c r="C56" s="19" t="s">
        <v>124</v>
      </c>
      <c r="D56" s="19" t="s">
        <v>132</v>
      </c>
      <c r="E56" s="3">
        <f t="shared" si="6"/>
        <v>32</v>
      </c>
      <c r="F56" s="3"/>
      <c r="G56" s="3">
        <f>SUM(M56:R56)</f>
        <v>32</v>
      </c>
      <c r="H56" s="3">
        <f>G56-I56</f>
        <v>28</v>
      </c>
      <c r="I56" s="3">
        <v>4</v>
      </c>
      <c r="J56" s="3"/>
      <c r="K56" s="3"/>
      <c r="L56" s="3"/>
      <c r="M56" s="3">
        <v>32</v>
      </c>
      <c r="N56" s="3"/>
      <c r="O56" s="3"/>
      <c r="P56" s="3"/>
      <c r="Q56" s="3"/>
      <c r="R56" s="3"/>
    </row>
    <row r="57" spans="1:18" ht="15.75">
      <c r="A57" s="3" t="s">
        <v>135</v>
      </c>
      <c r="B57" s="23" t="s">
        <v>82</v>
      </c>
      <c r="C57" s="19" t="s">
        <v>128</v>
      </c>
      <c r="D57" s="19" t="s">
        <v>131</v>
      </c>
      <c r="E57" s="3">
        <f t="shared" si="6"/>
        <v>48</v>
      </c>
      <c r="F57" s="3">
        <v>8</v>
      </c>
      <c r="G57" s="3">
        <f>SUM(M57:R57)-F57</f>
        <v>40</v>
      </c>
      <c r="H57" s="3">
        <v>0</v>
      </c>
      <c r="I57" s="45">
        <v>40</v>
      </c>
      <c r="J57" s="3"/>
      <c r="K57" s="3"/>
      <c r="L57" s="3"/>
      <c r="M57" s="3"/>
      <c r="N57" s="3"/>
      <c r="O57" s="3"/>
      <c r="P57" s="3"/>
      <c r="Q57" s="3">
        <v>48</v>
      </c>
      <c r="R57" s="3"/>
    </row>
    <row r="58" spans="1:18" ht="15.75">
      <c r="A58" s="3" t="s">
        <v>136</v>
      </c>
      <c r="B58" s="23" t="s">
        <v>87</v>
      </c>
      <c r="C58" s="19" t="s">
        <v>124</v>
      </c>
      <c r="D58" s="19" t="s">
        <v>125</v>
      </c>
      <c r="E58" s="3">
        <f t="shared" si="6"/>
        <v>32</v>
      </c>
      <c r="F58" s="3"/>
      <c r="G58" s="3">
        <f>SUM(M58:R58)</f>
        <v>32</v>
      </c>
      <c r="H58" s="3">
        <f>G58-I58</f>
        <v>28</v>
      </c>
      <c r="I58" s="3">
        <v>4</v>
      </c>
      <c r="J58" s="3"/>
      <c r="K58" s="3"/>
      <c r="L58" s="3"/>
      <c r="M58" s="3">
        <v>32</v>
      </c>
      <c r="N58" s="3"/>
      <c r="O58" s="3"/>
      <c r="P58" s="3"/>
      <c r="Q58" s="3"/>
      <c r="R58" s="3"/>
    </row>
    <row r="59" spans="1:18" ht="15.75">
      <c r="A59" s="3" t="s">
        <v>137</v>
      </c>
      <c r="B59" s="40" t="s">
        <v>63</v>
      </c>
      <c r="C59" s="42" t="s">
        <v>140</v>
      </c>
      <c r="D59" s="42" t="s">
        <v>141</v>
      </c>
      <c r="E59" s="3">
        <f t="shared" si="6"/>
        <v>68</v>
      </c>
      <c r="F59" s="3">
        <v>8</v>
      </c>
      <c r="G59" s="3">
        <f>SUM(M59:R59)-F59</f>
        <v>60</v>
      </c>
      <c r="H59" s="3">
        <f>G59-I59</f>
        <v>30</v>
      </c>
      <c r="I59" s="3">
        <v>30</v>
      </c>
      <c r="J59" s="3"/>
      <c r="K59" s="3"/>
      <c r="L59" s="3"/>
      <c r="M59" s="24"/>
      <c r="N59" s="3"/>
      <c r="O59" s="3"/>
      <c r="P59" s="3"/>
      <c r="Q59" s="3">
        <v>68</v>
      </c>
      <c r="R59" s="3"/>
    </row>
    <row r="60" spans="1:18" ht="15.75">
      <c r="A60" s="3" t="s">
        <v>138</v>
      </c>
      <c r="B60" s="18" t="s">
        <v>31</v>
      </c>
      <c r="C60" s="43" t="s">
        <v>130</v>
      </c>
      <c r="D60" s="43" t="s">
        <v>141</v>
      </c>
      <c r="E60" s="3">
        <f t="shared" si="6"/>
        <v>68</v>
      </c>
      <c r="F60" s="3"/>
      <c r="G60" s="3">
        <f>SUM(M60:R60)</f>
        <v>68</v>
      </c>
      <c r="H60" s="38"/>
      <c r="I60" s="41">
        <f>G60</f>
        <v>68</v>
      </c>
      <c r="J60" s="38"/>
      <c r="K60" s="38"/>
      <c r="L60" s="38"/>
      <c r="M60" s="39"/>
      <c r="N60" s="38"/>
      <c r="O60" s="38"/>
      <c r="P60" s="41">
        <v>34</v>
      </c>
      <c r="Q60" s="41">
        <v>34</v>
      </c>
      <c r="R60" s="3"/>
    </row>
    <row r="61" spans="1:18" ht="15.75">
      <c r="A61" s="3" t="s">
        <v>139</v>
      </c>
      <c r="B61" s="23" t="s">
        <v>35</v>
      </c>
      <c r="C61" s="19" t="s">
        <v>129</v>
      </c>
      <c r="D61" s="19" t="s">
        <v>129</v>
      </c>
      <c r="E61" s="3">
        <f t="shared" si="6"/>
        <v>68</v>
      </c>
      <c r="F61" s="3">
        <v>8</v>
      </c>
      <c r="G61" s="3">
        <f>SUM(M61:R61)-F61</f>
        <v>60</v>
      </c>
      <c r="H61" s="3">
        <f>G61-I61</f>
        <v>34</v>
      </c>
      <c r="I61" s="3">
        <v>26</v>
      </c>
      <c r="J61" s="35"/>
      <c r="K61" s="35"/>
      <c r="L61" s="3"/>
      <c r="M61" s="25"/>
      <c r="N61" s="3"/>
      <c r="O61" s="3"/>
      <c r="P61" s="3">
        <v>34</v>
      </c>
      <c r="Q61" s="3">
        <v>34</v>
      </c>
      <c r="R61" s="38"/>
    </row>
    <row r="62" spans="1:18" ht="15.75">
      <c r="A62" s="61" t="s">
        <v>36</v>
      </c>
      <c r="B62" s="62" t="s">
        <v>37</v>
      </c>
      <c r="C62" s="283" t="s">
        <v>90</v>
      </c>
      <c r="D62" s="283"/>
      <c r="E62" s="96">
        <f>E63+E67</f>
        <v>1700</v>
      </c>
      <c r="F62" s="96">
        <f>F63+F67</f>
        <v>50</v>
      </c>
      <c r="G62" s="96">
        <f>G63+G67</f>
        <v>1650</v>
      </c>
      <c r="H62" s="96">
        <f aca="true" t="shared" si="7" ref="H62:R62">H63+H67</f>
        <v>110</v>
      </c>
      <c r="I62" s="96">
        <f t="shared" si="7"/>
        <v>132</v>
      </c>
      <c r="J62" s="96">
        <f t="shared" si="7"/>
        <v>1368</v>
      </c>
      <c r="K62" s="96">
        <f t="shared" si="7"/>
        <v>20</v>
      </c>
      <c r="L62" s="96">
        <f t="shared" si="7"/>
        <v>36</v>
      </c>
      <c r="M62" s="96">
        <f t="shared" si="7"/>
        <v>106</v>
      </c>
      <c r="N62" s="96">
        <f t="shared" si="7"/>
        <v>186</v>
      </c>
      <c r="O62" s="96">
        <f t="shared" si="7"/>
        <v>100</v>
      </c>
      <c r="P62" s="96">
        <f t="shared" si="7"/>
        <v>208</v>
      </c>
      <c r="Q62" s="96">
        <f t="shared" si="7"/>
        <v>596</v>
      </c>
      <c r="R62" s="96">
        <f t="shared" si="7"/>
        <v>504</v>
      </c>
    </row>
    <row r="63" spans="1:18" ht="15.75">
      <c r="A63" s="63" t="s">
        <v>38</v>
      </c>
      <c r="B63" s="64" t="s">
        <v>83</v>
      </c>
      <c r="C63" s="64"/>
      <c r="D63" s="65" t="s">
        <v>142</v>
      </c>
      <c r="E63" s="97">
        <f>E64+E65+E66</f>
        <v>816</v>
      </c>
      <c r="F63" s="97">
        <f>F64+F65+F66</f>
        <v>30</v>
      </c>
      <c r="G63" s="97">
        <f>G64+G65+G66</f>
        <v>786</v>
      </c>
      <c r="H63" s="97">
        <f aca="true" t="shared" si="8" ref="H63:R63">H64+H65+H66</f>
        <v>56</v>
      </c>
      <c r="I63" s="97">
        <f t="shared" si="8"/>
        <v>72</v>
      </c>
      <c r="J63" s="97">
        <f t="shared" si="8"/>
        <v>648</v>
      </c>
      <c r="K63" s="97">
        <f t="shared" si="8"/>
        <v>10</v>
      </c>
      <c r="L63" s="97">
        <f t="shared" si="8"/>
        <v>24</v>
      </c>
      <c r="M63" s="97">
        <f t="shared" si="8"/>
        <v>106</v>
      </c>
      <c r="N63" s="97">
        <f t="shared" si="8"/>
        <v>186</v>
      </c>
      <c r="O63" s="97">
        <f t="shared" si="8"/>
        <v>100</v>
      </c>
      <c r="P63" s="97">
        <f t="shared" si="8"/>
        <v>208</v>
      </c>
      <c r="Q63" s="97">
        <f t="shared" si="8"/>
        <v>216</v>
      </c>
      <c r="R63" s="97">
        <f t="shared" si="8"/>
        <v>0</v>
      </c>
    </row>
    <row r="64" spans="1:18" ht="15.75">
      <c r="A64" s="66" t="s">
        <v>39</v>
      </c>
      <c r="B64" s="44" t="s">
        <v>84</v>
      </c>
      <c r="C64" s="42" t="s">
        <v>143</v>
      </c>
      <c r="D64" s="42" t="s">
        <v>108</v>
      </c>
      <c r="E64" s="66">
        <f>SUM(F64:G64)</f>
        <v>168</v>
      </c>
      <c r="F64" s="66">
        <v>30</v>
      </c>
      <c r="G64" s="3">
        <f>SUM(M64:R64)-F64</f>
        <v>138</v>
      </c>
      <c r="H64" s="66">
        <f>G64-I64-K64</f>
        <v>56</v>
      </c>
      <c r="I64" s="66">
        <v>72</v>
      </c>
      <c r="J64" s="66"/>
      <c r="K64" s="66">
        <v>10</v>
      </c>
      <c r="L64" s="66">
        <v>12</v>
      </c>
      <c r="M64" s="66">
        <v>34</v>
      </c>
      <c r="N64" s="66">
        <v>78</v>
      </c>
      <c r="O64" s="66">
        <v>28</v>
      </c>
      <c r="P64" s="66">
        <v>28</v>
      </c>
      <c r="Q64" s="66"/>
      <c r="R64" s="66"/>
    </row>
    <row r="65" spans="1:18" ht="15.75">
      <c r="A65" s="45" t="s">
        <v>40</v>
      </c>
      <c r="B65" s="46" t="s">
        <v>5</v>
      </c>
      <c r="C65" s="47" t="s">
        <v>150</v>
      </c>
      <c r="D65" s="47" t="s">
        <v>141</v>
      </c>
      <c r="E65" s="45">
        <f aca="true" t="shared" si="9" ref="E65:E70">SUM(F65:G65)</f>
        <v>288</v>
      </c>
      <c r="F65" s="45"/>
      <c r="G65" s="45">
        <f aca="true" t="shared" si="10" ref="G65:G70">SUM(M65:R65)</f>
        <v>288</v>
      </c>
      <c r="H65" s="45"/>
      <c r="I65" s="45"/>
      <c r="J65" s="45">
        <f>M65+N65+O65+P65+Q65+R65</f>
        <v>288</v>
      </c>
      <c r="K65" s="45"/>
      <c r="L65" s="45"/>
      <c r="M65" s="45">
        <v>72</v>
      </c>
      <c r="N65" s="45">
        <v>108</v>
      </c>
      <c r="O65" s="45">
        <v>72</v>
      </c>
      <c r="P65" s="45">
        <v>36</v>
      </c>
      <c r="Q65" s="45"/>
      <c r="R65" s="26"/>
    </row>
    <row r="66" spans="1:18" ht="15.75">
      <c r="A66" s="57" t="s">
        <v>41</v>
      </c>
      <c r="B66" s="58" t="s">
        <v>42</v>
      </c>
      <c r="C66" s="59" t="s">
        <v>140</v>
      </c>
      <c r="D66" s="59" t="s">
        <v>141</v>
      </c>
      <c r="E66" s="57">
        <f t="shared" si="9"/>
        <v>360</v>
      </c>
      <c r="F66" s="57"/>
      <c r="G66" s="57">
        <f t="shared" si="10"/>
        <v>360</v>
      </c>
      <c r="H66" s="57"/>
      <c r="I66" s="57"/>
      <c r="J66" s="57">
        <f>M66+N66+O66+P66+Q66+R66</f>
        <v>360</v>
      </c>
      <c r="K66" s="57"/>
      <c r="L66" s="57">
        <v>12</v>
      </c>
      <c r="M66" s="60"/>
      <c r="N66" s="57"/>
      <c r="O66" s="57"/>
      <c r="P66" s="57">
        <v>144</v>
      </c>
      <c r="Q66" s="57">
        <v>216</v>
      </c>
      <c r="R66" s="57"/>
    </row>
    <row r="67" spans="1:18" ht="15.75">
      <c r="A67" s="63" t="s">
        <v>43</v>
      </c>
      <c r="B67" s="64" t="s">
        <v>85</v>
      </c>
      <c r="C67" s="64"/>
      <c r="D67" s="65" t="s">
        <v>142</v>
      </c>
      <c r="E67" s="98">
        <f t="shared" si="9"/>
        <v>884</v>
      </c>
      <c r="F67" s="97">
        <f>F68+F69+F70</f>
        <v>20</v>
      </c>
      <c r="G67" s="97">
        <f>G68+G69+G70</f>
        <v>864</v>
      </c>
      <c r="H67" s="97">
        <f aca="true" t="shared" si="11" ref="H67:R67">H68+H69+H70</f>
        <v>54</v>
      </c>
      <c r="I67" s="97">
        <f t="shared" si="11"/>
        <v>60</v>
      </c>
      <c r="J67" s="97">
        <f t="shared" si="11"/>
        <v>720</v>
      </c>
      <c r="K67" s="97">
        <f t="shared" si="11"/>
        <v>10</v>
      </c>
      <c r="L67" s="97">
        <f t="shared" si="11"/>
        <v>12</v>
      </c>
      <c r="M67" s="97">
        <f t="shared" si="11"/>
        <v>0</v>
      </c>
      <c r="N67" s="97">
        <f t="shared" si="11"/>
        <v>0</v>
      </c>
      <c r="O67" s="97">
        <f t="shared" si="11"/>
        <v>0</v>
      </c>
      <c r="P67" s="97">
        <f t="shared" si="11"/>
        <v>0</v>
      </c>
      <c r="Q67" s="97">
        <f t="shared" si="11"/>
        <v>380</v>
      </c>
      <c r="R67" s="97">
        <f t="shared" si="11"/>
        <v>504</v>
      </c>
    </row>
    <row r="68" spans="1:18" ht="15.75">
      <c r="A68" s="26" t="s">
        <v>44</v>
      </c>
      <c r="B68" s="44" t="s">
        <v>86</v>
      </c>
      <c r="C68" s="19" t="s">
        <v>107</v>
      </c>
      <c r="D68" s="56" t="s">
        <v>151</v>
      </c>
      <c r="E68" s="66">
        <f t="shared" si="9"/>
        <v>164</v>
      </c>
      <c r="F68" s="3">
        <v>20</v>
      </c>
      <c r="G68" s="3">
        <f>SUM(M68:R68)-F68</f>
        <v>144</v>
      </c>
      <c r="H68" s="3">
        <f>G68-I68-K68-F68</f>
        <v>54</v>
      </c>
      <c r="I68" s="26">
        <v>60</v>
      </c>
      <c r="J68" s="26"/>
      <c r="K68" s="26">
        <v>10</v>
      </c>
      <c r="L68" s="26">
        <v>12</v>
      </c>
      <c r="M68" s="26"/>
      <c r="N68" s="26"/>
      <c r="O68" s="26"/>
      <c r="P68" s="26"/>
      <c r="Q68" s="26">
        <v>164</v>
      </c>
      <c r="R68" s="26"/>
    </row>
    <row r="69" spans="1:18" ht="15.75">
      <c r="A69" s="45" t="s">
        <v>45</v>
      </c>
      <c r="B69" s="46" t="s">
        <v>5</v>
      </c>
      <c r="C69" s="47" t="s">
        <v>140</v>
      </c>
      <c r="D69" s="47" t="s">
        <v>141</v>
      </c>
      <c r="E69" s="45">
        <f t="shared" si="9"/>
        <v>216</v>
      </c>
      <c r="F69" s="45"/>
      <c r="G69" s="45">
        <f t="shared" si="10"/>
        <v>216</v>
      </c>
      <c r="H69" s="45"/>
      <c r="I69" s="45"/>
      <c r="J69" s="45">
        <f>M69+N69+O69+P69+Q69+R69</f>
        <v>216</v>
      </c>
      <c r="K69" s="45"/>
      <c r="L69" s="45"/>
      <c r="M69" s="45"/>
      <c r="N69" s="45"/>
      <c r="O69" s="45"/>
      <c r="P69" s="45"/>
      <c r="Q69" s="45">
        <v>216</v>
      </c>
      <c r="R69" s="45"/>
    </row>
    <row r="70" spans="1:18" ht="15.75">
      <c r="A70" s="57" t="s">
        <v>46</v>
      </c>
      <c r="B70" s="58" t="s">
        <v>42</v>
      </c>
      <c r="C70" s="59" t="s">
        <v>145</v>
      </c>
      <c r="D70" s="59" t="s">
        <v>146</v>
      </c>
      <c r="E70" s="57">
        <f t="shared" si="9"/>
        <v>504</v>
      </c>
      <c r="F70" s="57"/>
      <c r="G70" s="57">
        <f t="shared" si="10"/>
        <v>504</v>
      </c>
      <c r="H70" s="57"/>
      <c r="I70" s="57"/>
      <c r="J70" s="45">
        <f>M70+N70+O70+P70+Q70+R70</f>
        <v>504</v>
      </c>
      <c r="K70" s="57"/>
      <c r="L70" s="57"/>
      <c r="M70" s="60"/>
      <c r="N70" s="57"/>
      <c r="O70" s="57"/>
      <c r="P70" s="57"/>
      <c r="Q70" s="57"/>
      <c r="R70" s="57">
        <v>504</v>
      </c>
    </row>
    <row r="71" spans="1:18" ht="15.75">
      <c r="A71" s="53"/>
      <c r="B71" s="54" t="s">
        <v>79</v>
      </c>
      <c r="C71" s="54"/>
      <c r="D71" s="55"/>
      <c r="E71" s="91">
        <f>M71+N71+O71+P71+Q71+R71</f>
        <v>180</v>
      </c>
      <c r="F71" s="91"/>
      <c r="G71" s="91">
        <f>O71+P71+Q71+R71+S71+T71</f>
        <v>180</v>
      </c>
      <c r="H71" s="91"/>
      <c r="I71" s="91"/>
      <c r="J71" s="91"/>
      <c r="K71" s="91"/>
      <c r="L71" s="91"/>
      <c r="M71" s="91"/>
      <c r="N71" s="91"/>
      <c r="O71" s="91"/>
      <c r="P71" s="91">
        <v>108</v>
      </c>
      <c r="Q71" s="91">
        <v>36</v>
      </c>
      <c r="R71" s="91">
        <v>36</v>
      </c>
    </row>
    <row r="72" spans="1:18" ht="31.5">
      <c r="A72" s="48" t="s">
        <v>48</v>
      </c>
      <c r="B72" s="49" t="s">
        <v>144</v>
      </c>
      <c r="C72" s="50"/>
      <c r="D72" s="51"/>
      <c r="E72" s="52">
        <f>M72+N72+O72+Q72+R72</f>
        <v>72</v>
      </c>
      <c r="F72" s="52"/>
      <c r="G72" s="52">
        <v>72</v>
      </c>
      <c r="H72" s="52"/>
      <c r="I72" s="52"/>
      <c r="J72" s="52"/>
      <c r="K72" s="52"/>
      <c r="L72" s="52"/>
      <c r="M72" s="52"/>
      <c r="N72" s="52"/>
      <c r="O72" s="52"/>
      <c r="P72" s="52"/>
      <c r="Q72" s="52"/>
      <c r="R72" s="52">
        <v>72</v>
      </c>
    </row>
    <row r="73" spans="1:18" ht="15.75">
      <c r="A73" s="28"/>
      <c r="B73" s="29" t="s">
        <v>47</v>
      </c>
      <c r="C73" s="284" t="s">
        <v>95</v>
      </c>
      <c r="D73" s="284"/>
      <c r="E73" s="30">
        <f aca="true" t="shared" si="12" ref="E73:R73">E34+E54+E62+E71+E72</f>
        <v>4428</v>
      </c>
      <c r="F73" s="30">
        <f t="shared" si="12"/>
        <v>82</v>
      </c>
      <c r="G73" s="30">
        <f t="shared" si="12"/>
        <v>4346</v>
      </c>
      <c r="H73" s="30">
        <f t="shared" si="12"/>
        <v>1259</v>
      </c>
      <c r="I73" s="30">
        <f t="shared" si="12"/>
        <v>1367</v>
      </c>
      <c r="J73" s="30">
        <f t="shared" si="12"/>
        <v>1368</v>
      </c>
      <c r="K73" s="30">
        <f t="shared" si="12"/>
        <v>80</v>
      </c>
      <c r="L73" s="30">
        <f t="shared" si="12"/>
        <v>132</v>
      </c>
      <c r="M73" s="30">
        <f t="shared" si="12"/>
        <v>612</v>
      </c>
      <c r="N73" s="30">
        <f t="shared" si="12"/>
        <v>864</v>
      </c>
      <c r="O73" s="30">
        <f t="shared" si="12"/>
        <v>612</v>
      </c>
      <c r="P73" s="30">
        <f t="shared" si="12"/>
        <v>864</v>
      </c>
      <c r="Q73" s="30">
        <f t="shared" si="12"/>
        <v>864</v>
      </c>
      <c r="R73" s="30">
        <f t="shared" si="12"/>
        <v>612</v>
      </c>
    </row>
    <row r="74" spans="1:18" ht="15.75">
      <c r="A74" s="28"/>
      <c r="B74" s="85" t="s">
        <v>158</v>
      </c>
      <c r="C74" s="85"/>
      <c r="D74" s="86"/>
      <c r="E74" s="87">
        <v>4428</v>
      </c>
      <c r="F74" s="87"/>
      <c r="G74" s="87"/>
      <c r="H74" s="87"/>
      <c r="I74" s="87"/>
      <c r="J74" s="87"/>
      <c r="K74" s="87"/>
      <c r="L74" s="87"/>
      <c r="M74" s="87">
        <v>612</v>
      </c>
      <c r="N74" s="87">
        <v>864</v>
      </c>
      <c r="O74" s="87">
        <v>612</v>
      </c>
      <c r="P74" s="87">
        <v>864</v>
      </c>
      <c r="Q74" s="87">
        <v>864</v>
      </c>
      <c r="R74" s="87">
        <v>612</v>
      </c>
    </row>
    <row r="75" spans="1:18" ht="15.75">
      <c r="A75" s="285" t="s">
        <v>161</v>
      </c>
      <c r="B75" s="286"/>
      <c r="C75" s="287"/>
      <c r="D75" s="288"/>
      <c r="E75" s="288"/>
      <c r="F75" s="288"/>
      <c r="G75" s="288"/>
      <c r="H75" s="288"/>
      <c r="I75" s="288"/>
      <c r="J75" s="288"/>
      <c r="K75" s="288"/>
      <c r="L75" s="288"/>
      <c r="M75" s="288"/>
      <c r="N75" s="288"/>
      <c r="O75" s="288"/>
      <c r="P75" s="288"/>
      <c r="Q75" s="288"/>
      <c r="R75" s="288"/>
    </row>
    <row r="76" spans="1:18" ht="15.75" customHeight="1">
      <c r="A76" s="271"/>
      <c r="B76" s="254"/>
      <c r="C76" s="272"/>
      <c r="D76" s="285"/>
      <c r="E76" s="287"/>
      <c r="F76" s="270" t="s">
        <v>14</v>
      </c>
      <c r="G76" s="267" t="s">
        <v>49</v>
      </c>
      <c r="H76" s="267"/>
      <c r="I76" s="267"/>
      <c r="J76" s="267"/>
      <c r="K76" s="267"/>
      <c r="L76" s="13">
        <f>SUM(M76:R76)</f>
        <v>2808</v>
      </c>
      <c r="M76" s="3">
        <f aca="true" t="shared" si="13" ref="M76:R76">M34+M54+M64+M68</f>
        <v>540</v>
      </c>
      <c r="N76" s="3">
        <f t="shared" si="13"/>
        <v>756</v>
      </c>
      <c r="O76" s="3">
        <f t="shared" si="13"/>
        <v>540</v>
      </c>
      <c r="P76" s="3">
        <f t="shared" si="13"/>
        <v>576</v>
      </c>
      <c r="Q76" s="3">
        <f t="shared" si="13"/>
        <v>396</v>
      </c>
      <c r="R76" s="3">
        <f t="shared" si="13"/>
        <v>0</v>
      </c>
    </row>
    <row r="77" spans="1:18" ht="15.75" customHeight="1">
      <c r="A77" s="273"/>
      <c r="B77" s="274"/>
      <c r="C77" s="275"/>
      <c r="D77" s="271"/>
      <c r="E77" s="272"/>
      <c r="F77" s="270"/>
      <c r="G77" s="267" t="s">
        <v>50</v>
      </c>
      <c r="H77" s="267"/>
      <c r="I77" s="267"/>
      <c r="J77" s="267"/>
      <c r="K77" s="267"/>
      <c r="L77" s="13">
        <f aca="true" t="shared" si="14" ref="L77:L84">SUM(M77:R77)</f>
        <v>504</v>
      </c>
      <c r="M77" s="3">
        <f aca="true" t="shared" si="15" ref="M77:R78">M65+M69</f>
        <v>72</v>
      </c>
      <c r="N77" s="3">
        <f t="shared" si="15"/>
        <v>108</v>
      </c>
      <c r="O77" s="3">
        <f t="shared" si="15"/>
        <v>72</v>
      </c>
      <c r="P77" s="3">
        <f t="shared" si="15"/>
        <v>36</v>
      </c>
      <c r="Q77" s="3">
        <f t="shared" si="15"/>
        <v>216</v>
      </c>
      <c r="R77" s="3">
        <f t="shared" si="15"/>
        <v>0</v>
      </c>
    </row>
    <row r="78" spans="1:18" ht="15.75" customHeight="1">
      <c r="A78" s="289" t="s">
        <v>162</v>
      </c>
      <c r="B78" s="290"/>
      <c r="C78" s="291"/>
      <c r="D78" s="271"/>
      <c r="E78" s="272"/>
      <c r="F78" s="270"/>
      <c r="G78" s="267" t="s">
        <v>51</v>
      </c>
      <c r="H78" s="267"/>
      <c r="I78" s="267"/>
      <c r="J78" s="267"/>
      <c r="K78" s="267"/>
      <c r="L78" s="13">
        <f t="shared" si="14"/>
        <v>864</v>
      </c>
      <c r="M78" s="3">
        <f t="shared" si="15"/>
        <v>0</v>
      </c>
      <c r="N78" s="3">
        <f t="shared" si="15"/>
        <v>0</v>
      </c>
      <c r="O78" s="3">
        <f t="shared" si="15"/>
        <v>0</v>
      </c>
      <c r="P78" s="3">
        <f t="shared" si="15"/>
        <v>144</v>
      </c>
      <c r="Q78" s="3">
        <f t="shared" si="15"/>
        <v>216</v>
      </c>
      <c r="R78" s="3">
        <f t="shared" si="15"/>
        <v>504</v>
      </c>
    </row>
    <row r="79" spans="1:18" ht="15.75" customHeight="1">
      <c r="A79" s="292"/>
      <c r="B79" s="293"/>
      <c r="C79" s="294"/>
      <c r="D79" s="271"/>
      <c r="E79" s="272"/>
      <c r="F79" s="270"/>
      <c r="G79" s="268" t="s">
        <v>79</v>
      </c>
      <c r="H79" s="268"/>
      <c r="I79" s="268"/>
      <c r="J79" s="268"/>
      <c r="K79" s="268"/>
      <c r="L79" s="13">
        <f t="shared" si="14"/>
        <v>180</v>
      </c>
      <c r="M79" s="3">
        <f aca="true" t="shared" si="16" ref="M79:R80">M71</f>
        <v>0</v>
      </c>
      <c r="N79" s="3">
        <f t="shared" si="16"/>
        <v>0</v>
      </c>
      <c r="O79" s="3">
        <f t="shared" si="16"/>
        <v>0</v>
      </c>
      <c r="P79" s="3">
        <f t="shared" si="16"/>
        <v>108</v>
      </c>
      <c r="Q79" s="3">
        <f t="shared" si="16"/>
        <v>36</v>
      </c>
      <c r="R79" s="3">
        <f t="shared" si="16"/>
        <v>36</v>
      </c>
    </row>
    <row r="80" spans="1:18" ht="15.75" customHeight="1">
      <c r="A80" s="292"/>
      <c r="B80" s="293"/>
      <c r="C80" s="294"/>
      <c r="D80" s="271"/>
      <c r="E80" s="272"/>
      <c r="F80" s="270"/>
      <c r="G80" s="268" t="s">
        <v>88</v>
      </c>
      <c r="H80" s="268"/>
      <c r="I80" s="268"/>
      <c r="J80" s="268"/>
      <c r="K80" s="268"/>
      <c r="L80" s="13">
        <f t="shared" si="14"/>
        <v>72</v>
      </c>
      <c r="M80" s="3">
        <f t="shared" si="16"/>
        <v>0</v>
      </c>
      <c r="N80" s="3">
        <f t="shared" si="16"/>
        <v>0</v>
      </c>
      <c r="O80" s="3">
        <f t="shared" si="16"/>
        <v>0</v>
      </c>
      <c r="P80" s="3">
        <f t="shared" si="16"/>
        <v>0</v>
      </c>
      <c r="Q80" s="3">
        <f t="shared" si="16"/>
        <v>0</v>
      </c>
      <c r="R80" s="3">
        <f t="shared" si="16"/>
        <v>72</v>
      </c>
    </row>
    <row r="81" spans="1:18" ht="15.75">
      <c r="A81" s="295"/>
      <c r="B81" s="296"/>
      <c r="C81" s="297"/>
      <c r="D81" s="273"/>
      <c r="E81" s="275"/>
      <c r="F81" s="270"/>
      <c r="G81" s="246" t="s">
        <v>52</v>
      </c>
      <c r="H81" s="246"/>
      <c r="I81" s="246"/>
      <c r="J81" s="246"/>
      <c r="K81" s="246"/>
      <c r="L81" s="13">
        <f t="shared" si="14"/>
        <v>7</v>
      </c>
      <c r="M81" s="26">
        <v>0</v>
      </c>
      <c r="N81" s="26">
        <v>0</v>
      </c>
      <c r="O81" s="26">
        <v>0</v>
      </c>
      <c r="P81" s="26">
        <v>4</v>
      </c>
      <c r="Q81" s="26">
        <v>2</v>
      </c>
      <c r="R81" s="26">
        <v>1</v>
      </c>
    </row>
    <row r="82" spans="1:18" ht="15.75">
      <c r="A82" s="285"/>
      <c r="B82" s="286"/>
      <c r="C82" s="286"/>
      <c r="D82" s="286"/>
      <c r="E82" s="287"/>
      <c r="F82" s="270"/>
      <c r="G82" s="246" t="s">
        <v>53</v>
      </c>
      <c r="H82" s="246"/>
      <c r="I82" s="246"/>
      <c r="J82" s="246"/>
      <c r="K82" s="246"/>
      <c r="L82" s="13">
        <f t="shared" si="14"/>
        <v>22</v>
      </c>
      <c r="M82" s="26">
        <v>3</v>
      </c>
      <c r="N82" s="26">
        <v>2</v>
      </c>
      <c r="O82" s="26">
        <v>3</v>
      </c>
      <c r="P82" s="26">
        <v>7</v>
      </c>
      <c r="Q82" s="26">
        <v>6</v>
      </c>
      <c r="R82" s="26">
        <v>1</v>
      </c>
    </row>
    <row r="83" spans="1:18" ht="15.75">
      <c r="A83" s="271"/>
      <c r="B83" s="254"/>
      <c r="C83" s="254"/>
      <c r="D83" s="254"/>
      <c r="E83" s="272"/>
      <c r="F83" s="270"/>
      <c r="G83" s="246" t="s">
        <v>91</v>
      </c>
      <c r="H83" s="246"/>
      <c r="I83" s="246"/>
      <c r="J83" s="246"/>
      <c r="K83" s="246"/>
      <c r="L83" s="13">
        <f t="shared" si="14"/>
        <v>0</v>
      </c>
      <c r="M83" s="26" t="s">
        <v>92</v>
      </c>
      <c r="N83" s="26" t="s">
        <v>92</v>
      </c>
      <c r="O83" s="26" t="s">
        <v>124</v>
      </c>
      <c r="P83" s="26" t="s">
        <v>92</v>
      </c>
      <c r="Q83" s="26" t="s">
        <v>124</v>
      </c>
      <c r="R83" s="27"/>
    </row>
    <row r="84" spans="1:18" ht="15.75">
      <c r="A84" s="273"/>
      <c r="B84" s="274"/>
      <c r="C84" s="274"/>
      <c r="D84" s="274"/>
      <c r="E84" s="275"/>
      <c r="F84" s="270"/>
      <c r="G84" s="276" t="s">
        <v>157</v>
      </c>
      <c r="H84" s="276"/>
      <c r="I84" s="276"/>
      <c r="J84" s="276"/>
      <c r="K84" s="276"/>
      <c r="L84" s="13">
        <f t="shared" si="14"/>
        <v>82</v>
      </c>
      <c r="M84" s="89">
        <v>6</v>
      </c>
      <c r="N84" s="89">
        <v>12</v>
      </c>
      <c r="O84" s="89">
        <v>6</v>
      </c>
      <c r="P84" s="89">
        <v>6</v>
      </c>
      <c r="Q84" s="89">
        <v>52</v>
      </c>
      <c r="R84" s="89"/>
    </row>
  </sheetData>
  <sheetProtection/>
  <mergeCells count="54">
    <mergeCell ref="G80:K80"/>
    <mergeCell ref="G81:K81"/>
    <mergeCell ref="A82:E84"/>
    <mergeCell ref="G82:K82"/>
    <mergeCell ref="G83:K83"/>
    <mergeCell ref="G84:K84"/>
    <mergeCell ref="C73:D73"/>
    <mergeCell ref="A75:C77"/>
    <mergeCell ref="D75:R75"/>
    <mergeCell ref="D76:E81"/>
    <mergeCell ref="F76:F84"/>
    <mergeCell ref="G76:K76"/>
    <mergeCell ref="G77:K77"/>
    <mergeCell ref="A78:C81"/>
    <mergeCell ref="G78:K78"/>
    <mergeCell ref="G79:K79"/>
    <mergeCell ref="C41:C42"/>
    <mergeCell ref="D41:D42"/>
    <mergeCell ref="C45:C46"/>
    <mergeCell ref="D45:D46"/>
    <mergeCell ref="C54:D54"/>
    <mergeCell ref="C62:D62"/>
    <mergeCell ref="H30:H32"/>
    <mergeCell ref="I30:I32"/>
    <mergeCell ref="M31:N31"/>
    <mergeCell ref="O31:P31"/>
    <mergeCell ref="Q31:R31"/>
    <mergeCell ref="C34:D34"/>
    <mergeCell ref="O28:P28"/>
    <mergeCell ref="Q28:R28"/>
    <mergeCell ref="G29:G32"/>
    <mergeCell ref="H29:I29"/>
    <mergeCell ref="J29:J32"/>
    <mergeCell ref="K29:K32"/>
    <mergeCell ref="L29:L32"/>
    <mergeCell ref="M29:N29"/>
    <mergeCell ref="O29:P29"/>
    <mergeCell ref="Q29:R29"/>
    <mergeCell ref="E18:R18"/>
    <mergeCell ref="N20:O20"/>
    <mergeCell ref="A27:A32"/>
    <mergeCell ref="B27:B32"/>
    <mergeCell ref="C27:D32"/>
    <mergeCell ref="M27:R27"/>
    <mergeCell ref="E28:E32"/>
    <mergeCell ref="F28:F32"/>
    <mergeCell ref="G28:L28"/>
    <mergeCell ref="M28:N28"/>
    <mergeCell ref="A6:R6"/>
    <mergeCell ref="A7:R7"/>
    <mergeCell ref="A8:R8"/>
    <mergeCell ref="A9:R9"/>
    <mergeCell ref="A10:R10"/>
    <mergeCell ref="A11:R11"/>
  </mergeCells>
  <printOptions horizontalCentered="1"/>
  <pageMargins left="0.3937007874015748" right="0.3937007874015748" top="0.5905511811023623" bottom="0.3937007874015748" header="0" footer="0"/>
  <pageSetup fitToHeight="1" fitToWidth="1" horizontalDpi="600" verticalDpi="600" orientation="portrait" paperSize="8" scale="6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2019-09-09T08:01:19Z</cp:lastPrinted>
  <dcterms:modified xsi:type="dcterms:W3CDTF">2019-09-09T08:01:48Z</dcterms:modified>
  <cp:category/>
  <cp:version/>
  <cp:contentType/>
  <cp:contentStatus/>
</cp:coreProperties>
</file>